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26"/>
  <c r="P24"/>
  <c r="P22"/>
  <c r="P20"/>
  <c r="P18"/>
  <c r="P16"/>
  <c r="P14"/>
  <c r="P12"/>
  <c r="P10"/>
  <c r="P8"/>
  <c r="P6"/>
  <c r="O26"/>
  <c r="O24"/>
  <c r="O22"/>
  <c r="O20"/>
  <c r="O18"/>
  <c r="O16"/>
  <c r="O14"/>
  <c r="O12"/>
  <c r="O10"/>
  <c r="O8"/>
  <c r="O6"/>
  <c r="D36"/>
  <c r="D32"/>
  <c r="D28"/>
  <c r="D26"/>
  <c r="D24"/>
  <c r="F18"/>
  <c r="F16"/>
  <c r="F14"/>
  <c r="F10"/>
  <c r="F8"/>
  <c r="F6"/>
  <c r="D18"/>
  <c r="D16"/>
  <c r="D14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31"/>
  <c r="F35"/>
  <c r="E23"/>
  <c r="E25"/>
  <c r="E27"/>
  <c r="E31"/>
  <c r="E35"/>
  <c r="D23"/>
  <c r="D25"/>
  <c r="D27"/>
  <c r="D31"/>
  <c r="D35"/>
  <c r="F15"/>
  <c r="F13"/>
  <c r="F9"/>
  <c r="F7"/>
  <c r="E17"/>
  <c r="E15"/>
  <c r="E13"/>
  <c r="E9"/>
  <c r="E7"/>
  <c r="D17"/>
  <c r="D15"/>
  <c r="D13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C39"/>
  <c r="O25" i="3"/>
  <c r="P17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5"/>
  <c r="P23"/>
  <c r="P21"/>
  <c r="P19"/>
  <c r="P15"/>
  <c r="P13"/>
  <c r="P11"/>
  <c r="P9"/>
  <c r="P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<sst xmlns="http://schemas.openxmlformats.org/spreadsheetml/2006/main" count="217" uniqueCount="82">
  <si>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</si>
  <si>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</si>
  <si>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</si>
  <si>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</si>
  <si>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</si>
  <si>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</si>
  <si>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</si>
  <si>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</si>
  <si>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</si>
  <si>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</si>
  <si>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</si>
  <si>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</si>
  <si>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</si>
  <si>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</si>
  <si>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</si>
  <si>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</si>
  <si>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</si>
  <si>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</si>
  <si>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</si>
  <si>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</si>
  <si>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</si>
  <si>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</si>
  <si>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</si>
  <si>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</si>
  <si>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</si>
  <si>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</si>
  <si>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</si>
  <si>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</si>
  <si>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</si>
  <si>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</si>
  <si>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</si>
  <si>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</si>
  <si>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</si>
  <si>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</si>
  <si>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</si>
  <si>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</si>
  <si>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</si>
  <si>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</si>
  <si>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</si>
  <si>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</si>
  <si>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</si>
  <si>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</si>
  <si>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12.</t>
  </si>
  <si>
    <t>13.</t>
  </si>
  <si>
    <t>14.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</si>
  <si>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</si>
  <si>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</si>
  <si>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</si>
  <si>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</si>
  <si>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</si>
  <si>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</si>
  <si>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</si>
  <si>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</si>
  <si>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GADOIEV SANAT</t>
  </si>
  <si>
    <t>1994 ms</t>
  </si>
  <si>
    <t>UZB</t>
  </si>
  <si>
    <t>SULTANALI UULU AIYLCHY</t>
  </si>
  <si>
    <t>1991 cms</t>
  </si>
  <si>
    <t>KGZ</t>
  </si>
  <si>
    <t>DAULETKHANOV DANIYAR</t>
  </si>
  <si>
    <t>1988 ms</t>
  </si>
  <si>
    <t>KAZ</t>
  </si>
  <si>
    <t>KAMILOV ARSTAN</t>
  </si>
  <si>
    <t>1990 cms</t>
  </si>
  <si>
    <t>TARKHATOV ARTUR</t>
  </si>
  <si>
    <t>1986 ms</t>
  </si>
  <si>
    <t>RUS</t>
  </si>
  <si>
    <t>SHAGIN VADIM</t>
  </si>
  <si>
    <t>MIRZAEV RASUL</t>
  </si>
  <si>
    <t>1986 msic</t>
  </si>
  <si>
    <t>ENCHINOV EZHER</t>
  </si>
  <si>
    <t>1982 ms</t>
  </si>
  <si>
    <t>TURATBEK UULU KUBANYCHBEK</t>
  </si>
  <si>
    <t>1993 cms</t>
  </si>
  <si>
    <t>NIKITIN ILYA</t>
  </si>
  <si>
    <t>MDA</t>
  </si>
  <si>
    <t>ROZHKOV MAKSIM</t>
  </si>
  <si>
    <t>1987 ms</t>
  </si>
  <si>
    <t>Weight category 68С кg.</t>
  </si>
  <si>
    <t>5-8</t>
  </si>
  <si>
    <t>9-11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</si>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</sst>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7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6" fillId="0" borderId="1" xfId="2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42" fillId="0" borderId="40" xfId="0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36" xfId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39" fillId="3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43" fillId="0" borderId="60" xfId="0" applyFont="1" applyFill="1" applyBorder="1" applyAlignment="1">
      <alignment horizontal="left" vertical="center" wrapText="1"/>
    </xf>
    <xf numFmtId="0" fontId="43" fillId="0" borderId="35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</sheetNames>
    <sheetDataSet>
      <sheetData sheetId="0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topLeftCell="E22" workbookViewId="0">
      <selection activeCell="J34" sqref="J34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34" t="s">
        <v>26</v>
      </c>
      <c r="C1" s="134"/>
      <c r="D1" s="134"/>
      <c r="E1" s="134"/>
      <c r="F1" s="134"/>
      <c r="G1" s="134"/>
      <c r="H1" s="134"/>
      <c r="I1" s="134"/>
      <c r="J1" s="80"/>
      <c r="K1" s="134" t="s">
        <v>26</v>
      </c>
      <c r="L1" s="134"/>
      <c r="M1" s="134"/>
      <c r="N1" s="134"/>
      <c r="O1" s="134"/>
      <c r="P1" s="134"/>
      <c r="Q1" s="134"/>
      <c r="R1" s="134"/>
    </row>
    <row r="2" spans="1:18" ht="15.75">
      <c r="B2" s="135" t="str">
        <f>пр.взв.!A4</f>
        <v>Weight category 68С кg.</v>
      </c>
      <c r="C2" s="136"/>
      <c r="D2" s="136"/>
      <c r="E2" s="136"/>
      <c r="F2" s="136"/>
      <c r="G2" s="136"/>
      <c r="H2" s="136"/>
      <c r="I2" s="136"/>
      <c r="J2" s="81"/>
      <c r="K2" s="135" t="str">
        <f>B2</f>
        <v>Weight category 68С кg.</v>
      </c>
      <c r="L2" s="136"/>
      <c r="M2" s="136"/>
      <c r="N2" s="136"/>
      <c r="O2" s="136"/>
      <c r="P2" s="136"/>
      <c r="Q2" s="136"/>
      <c r="R2" s="136"/>
    </row>
    <row r="3" spans="1:18" ht="16.5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customHeight="1">
      <c r="A4" s="146" t="s">
        <v>30</v>
      </c>
      <c r="B4" s="130" t="s">
        <v>4</v>
      </c>
      <c r="C4" s="132" t="s">
        <v>5</v>
      </c>
      <c r="D4" s="132" t="s">
        <v>6</v>
      </c>
      <c r="E4" s="132" t="s">
        <v>13</v>
      </c>
      <c r="F4" s="137" t="s">
        <v>14</v>
      </c>
      <c r="G4" s="138" t="s">
        <v>16</v>
      </c>
      <c r="H4" s="140" t="s">
        <v>17</v>
      </c>
      <c r="I4" s="142" t="s">
        <v>81</v>
      </c>
      <c r="J4" s="146" t="s">
        <v>30</v>
      </c>
      <c r="K4" s="144" t="s">
        <v>4</v>
      </c>
      <c r="L4" s="132" t="s">
        <v>5</v>
      </c>
      <c r="M4" s="132" t="s">
        <v>6</v>
      </c>
      <c r="N4" s="132" t="s">
        <v>13</v>
      </c>
      <c r="O4" s="137" t="s">
        <v>14</v>
      </c>
      <c r="P4" s="138" t="s">
        <v>16</v>
      </c>
      <c r="Q4" s="140" t="s">
        <v>17</v>
      </c>
      <c r="R4" s="142" t="s">
        <v>81</v>
      </c>
    </row>
    <row r="5" spans="1:18" ht="13.5" customHeight="1" thickBot="1">
      <c r="A5" s="147"/>
      <c r="B5" s="131" t="s">
        <v>4</v>
      </c>
      <c r="C5" s="133" t="s">
        <v>5</v>
      </c>
      <c r="D5" s="133" t="s">
        <v>6</v>
      </c>
      <c r="E5" s="133" t="s">
        <v>13</v>
      </c>
      <c r="F5" s="133" t="s">
        <v>14</v>
      </c>
      <c r="G5" s="139"/>
      <c r="H5" s="141"/>
      <c r="I5" s="143" t="s">
        <v>15</v>
      </c>
      <c r="J5" s="147"/>
      <c r="K5" s="145" t="s">
        <v>4</v>
      </c>
      <c r="L5" s="133" t="s">
        <v>5</v>
      </c>
      <c r="M5" s="133" t="s">
        <v>6</v>
      </c>
      <c r="N5" s="133" t="s">
        <v>13</v>
      </c>
      <c r="O5" s="133" t="s">
        <v>14</v>
      </c>
      <c r="P5" s="139"/>
      <c r="Q5" s="141"/>
      <c r="R5" s="143" t="s">
        <v>15</v>
      </c>
    </row>
    <row r="6" spans="1:18" ht="12.75" customHeight="1">
      <c r="A6" s="184">
        <v>1</v>
      </c>
      <c r="B6" s="155">
        <v>1</v>
      </c>
      <c r="C6" s="157" t="str">
        <f>VLOOKUP(B6,пр.взв.!B7:E38,2,FALSE)</f>
        <v>GADOIEV SANAT</v>
      </c>
      <c r="D6" s="159" t="str">
        <f>VLOOKUP(B6,пр.взв.!B7:F38,3,FALSE)</f>
        <v>1994 ms</v>
      </c>
      <c r="E6" s="159" t="str">
        <f>VLOOKUP(B6,пр.взв.!B7:G38,4,FALSE)</f>
        <v>UZB</v>
      </c>
      <c r="F6" s="148"/>
      <c r="G6" s="150"/>
      <c r="H6" s="151"/>
      <c r="I6" s="153"/>
      <c r="J6" s="169">
        <v>3</v>
      </c>
      <c r="K6" s="155">
        <v>2</v>
      </c>
      <c r="L6" s="157" t="str">
        <f>VLOOKUP(K6,пр.взв.!B7:E38,2,FALSE)</f>
        <v>SULTANALI UULU AIYLCHY</v>
      </c>
      <c r="M6" s="159" t="str">
        <f>VLOOKUP(K6,пр.взв.!B7:F38,3,FALSE)</f>
        <v>1991 cms</v>
      </c>
      <c r="N6" s="159" t="str">
        <f>VLOOKUP(K6,пр.взв.!B7:G38,4,FALSE)</f>
        <v>KGZ</v>
      </c>
      <c r="O6" s="148"/>
      <c r="P6" s="150"/>
      <c r="Q6" s="151"/>
      <c r="R6" s="153"/>
    </row>
    <row r="7" spans="1:18" ht="12.75" customHeight="1">
      <c r="A7" s="185"/>
      <c r="B7" s="156"/>
      <c r="C7" s="158"/>
      <c r="D7" s="149"/>
      <c r="E7" s="149"/>
      <c r="F7" s="149"/>
      <c r="G7" s="149"/>
      <c r="H7" s="152"/>
      <c r="I7" s="154"/>
      <c r="J7" s="170"/>
      <c r="K7" s="156"/>
      <c r="L7" s="158"/>
      <c r="M7" s="149"/>
      <c r="N7" s="149"/>
      <c r="O7" s="149"/>
      <c r="P7" s="149"/>
      <c r="Q7" s="152"/>
      <c r="R7" s="154"/>
    </row>
    <row r="8" spans="1:18" ht="12.75" customHeight="1">
      <c r="A8" s="185"/>
      <c r="B8" s="156">
        <v>9</v>
      </c>
      <c r="C8" s="161" t="str">
        <f>VLOOKUP(B8,пр.взв.!B7:E38,2,FALSE)</f>
        <v>TURATBEK UULU KUBANYCHBEK</v>
      </c>
      <c r="D8" s="163" t="str">
        <f>VLOOKUP(B8,пр.взв.!B7:F38,3,FALSE)</f>
        <v>1993 cms</v>
      </c>
      <c r="E8" s="163" t="str">
        <f>VLOOKUP(B8,пр.взв.!B7:G38,4,FALSE)</f>
        <v>KGZ</v>
      </c>
      <c r="F8" s="165"/>
      <c r="G8" s="165"/>
      <c r="H8" s="167"/>
      <c r="I8" s="167"/>
      <c r="J8" s="170"/>
      <c r="K8" s="156">
        <v>10</v>
      </c>
      <c r="L8" s="161" t="str">
        <f>VLOOKUP(K8,пр.взв.!B7:E38,2,FALSE)</f>
        <v>NIKITIN ILYA</v>
      </c>
      <c r="M8" s="163">
        <f>VLOOKUP(K8,пр.взв.!B7:F38,3,FALSE)</f>
        <v>1982</v>
      </c>
      <c r="N8" s="159" t="str">
        <f>VLOOKUP(K8,пр.взв.!B7:G40,4,FALSE)</f>
        <v>MDA</v>
      </c>
      <c r="O8" s="165"/>
      <c r="P8" s="165"/>
      <c r="Q8" s="167"/>
      <c r="R8" s="167"/>
    </row>
    <row r="9" spans="1:18" ht="13.5" customHeight="1" thickBot="1">
      <c r="A9" s="186"/>
      <c r="B9" s="160"/>
      <c r="C9" s="162"/>
      <c r="D9" s="164"/>
      <c r="E9" s="164"/>
      <c r="F9" s="166"/>
      <c r="G9" s="166"/>
      <c r="H9" s="168"/>
      <c r="I9" s="168"/>
      <c r="J9" s="171"/>
      <c r="K9" s="160"/>
      <c r="L9" s="162"/>
      <c r="M9" s="164"/>
      <c r="N9" s="149"/>
      <c r="O9" s="166"/>
      <c r="P9" s="166"/>
      <c r="Q9" s="168"/>
      <c r="R9" s="168"/>
    </row>
    <row r="10" spans="1:18" ht="12.75" customHeight="1">
      <c r="A10" s="184">
        <v>2</v>
      </c>
      <c r="B10" s="155">
        <v>3</v>
      </c>
      <c r="C10" s="176" t="str">
        <f>VLOOKUP(B10,пр.взв.!B7:E38,2,FALSE)</f>
        <v>DAULETKHANOV DANIYAR</v>
      </c>
      <c r="D10" s="175" t="str">
        <f>VLOOKUP(B10,пр.взв.!B7:F38,3,FALSE)</f>
        <v>1988 ms</v>
      </c>
      <c r="E10" s="175" t="str">
        <f>VLOOKUP(B10,пр.взв.!B7:G38,4,FALSE)</f>
        <v>KAZ</v>
      </c>
      <c r="F10" s="172"/>
      <c r="G10" s="173"/>
      <c r="H10" s="174"/>
      <c r="I10" s="175"/>
      <c r="J10" s="169"/>
      <c r="K10" s="155"/>
      <c r="L10" s="176" t="e">
        <f>VLOOKUP(K10,пр.взв.!B7:E38,2,FALSE)</f>
        <v>#N/A</v>
      </c>
      <c r="M10" s="175" t="e">
        <f>VLOOKUP(K10,пр.взв.!B7:F38,3,FALSE)</f>
        <v>#N/A</v>
      </c>
      <c r="N10" s="175" t="e">
        <f>VLOOKUP(K10,пр.взв.!B7:G42,4,FALSE)</f>
        <v>#N/A</v>
      </c>
      <c r="O10" s="172"/>
      <c r="P10" s="173"/>
      <c r="Q10" s="174"/>
      <c r="R10" s="175"/>
    </row>
    <row r="11" spans="1:18" ht="12.75" customHeight="1">
      <c r="A11" s="185"/>
      <c r="B11" s="156"/>
      <c r="C11" s="158"/>
      <c r="D11" s="149"/>
      <c r="E11" s="149"/>
      <c r="F11" s="149"/>
      <c r="G11" s="149"/>
      <c r="H11" s="152"/>
      <c r="I11" s="154"/>
      <c r="J11" s="170"/>
      <c r="K11" s="156"/>
      <c r="L11" s="158"/>
      <c r="M11" s="149"/>
      <c r="N11" s="149"/>
      <c r="O11" s="149"/>
      <c r="P11" s="149"/>
      <c r="Q11" s="152"/>
      <c r="R11" s="154"/>
    </row>
    <row r="12" spans="1:18" ht="12.75" customHeight="1">
      <c r="A12" s="185"/>
      <c r="B12" s="156">
        <v>11</v>
      </c>
      <c r="C12" s="161" t="str">
        <f>VLOOKUP(B12,пр.взв.!B7:E38,2,FALSE)</f>
        <v>ROZHKOV MAKSIM</v>
      </c>
      <c r="D12" s="163" t="str">
        <f>VLOOKUP(B12,пр.взв.!B7:F38,3,FALSE)</f>
        <v>1987 ms</v>
      </c>
      <c r="E12" s="163" t="str">
        <f>VLOOKUP(B12,пр.взв.!B7:G38,4,FALSE)</f>
        <v>RUS</v>
      </c>
      <c r="F12" s="165"/>
      <c r="G12" s="165"/>
      <c r="H12" s="167"/>
      <c r="I12" s="167"/>
      <c r="J12" s="170"/>
      <c r="K12" s="156"/>
      <c r="L12" s="161" t="e">
        <f>VLOOKUP(K12,пр.взв.!B7:E38,2,FALSE)</f>
        <v>#N/A</v>
      </c>
      <c r="M12" s="163" t="e">
        <f>VLOOKUP(K12,пр.взв.!B7:F38,3,FALSE)</f>
        <v>#N/A</v>
      </c>
      <c r="N12" s="163" t="e">
        <f>VLOOKUP(K12,пр.взв.!B7:G44,4,FALSE)</f>
        <v>#N/A</v>
      </c>
      <c r="O12" s="165"/>
      <c r="P12" s="165"/>
      <c r="Q12" s="167"/>
      <c r="R12" s="167"/>
    </row>
    <row r="13" spans="1:18" ht="12.75" customHeight="1" thickBot="1">
      <c r="A13" s="186"/>
      <c r="B13" s="160"/>
      <c r="C13" s="162"/>
      <c r="D13" s="164"/>
      <c r="E13" s="164"/>
      <c r="F13" s="166"/>
      <c r="G13" s="166"/>
      <c r="H13" s="168"/>
      <c r="I13" s="168"/>
      <c r="J13" s="171"/>
      <c r="K13" s="160"/>
      <c r="L13" s="162"/>
      <c r="M13" s="164"/>
      <c r="N13" s="164"/>
      <c r="O13" s="166"/>
      <c r="P13" s="166"/>
      <c r="Q13" s="168"/>
      <c r="R13" s="168"/>
    </row>
    <row r="14" spans="1:18" ht="12.75" customHeight="1">
      <c r="A14" s="184"/>
      <c r="B14" s="155"/>
      <c r="C14" s="157" t="e">
        <f>VLOOKUP(B14,пр.взв.!B7:E38,2,FALSE)</f>
        <v>#N/A</v>
      </c>
      <c r="D14" s="159" t="e">
        <f>VLOOKUP(B14,пр.взв.!B7:F38,3,FALSE)</f>
        <v>#N/A</v>
      </c>
      <c r="E14" s="159" t="e">
        <f>VLOOKUP(B14,пр.взв.!B7:G38,4,FALSE)</f>
        <v>#N/A</v>
      </c>
      <c r="F14" s="148"/>
      <c r="G14" s="150"/>
      <c r="H14" s="151"/>
      <c r="I14" s="153"/>
      <c r="J14" s="169"/>
      <c r="K14" s="155"/>
      <c r="L14" s="157" t="e">
        <f>VLOOKUP(K14,пр.взв.!B7:E38,2,FALSE)</f>
        <v>#N/A</v>
      </c>
      <c r="M14" s="159" t="e">
        <f>VLOOKUP(K14,пр.взв.!B7:F38,3,FALSE)</f>
        <v>#N/A</v>
      </c>
      <c r="N14" s="175" t="e">
        <f>VLOOKUP(K14,пр.взв.!B7:G46,4,FALSE)</f>
        <v>#N/A</v>
      </c>
      <c r="O14" s="148"/>
      <c r="P14" s="150"/>
      <c r="Q14" s="151"/>
      <c r="R14" s="153"/>
    </row>
    <row r="15" spans="1:18" ht="12.75" customHeight="1">
      <c r="A15" s="185"/>
      <c r="B15" s="156"/>
      <c r="C15" s="158"/>
      <c r="D15" s="149"/>
      <c r="E15" s="149"/>
      <c r="F15" s="149"/>
      <c r="G15" s="149"/>
      <c r="H15" s="152"/>
      <c r="I15" s="154"/>
      <c r="J15" s="170"/>
      <c r="K15" s="156"/>
      <c r="L15" s="158"/>
      <c r="M15" s="149"/>
      <c r="N15" s="149"/>
      <c r="O15" s="149"/>
      <c r="P15" s="149"/>
      <c r="Q15" s="152"/>
      <c r="R15" s="154"/>
    </row>
    <row r="16" spans="1:18" ht="12.75" customHeight="1">
      <c r="A16" s="185"/>
      <c r="B16" s="156"/>
      <c r="C16" s="161" t="e">
        <f>VLOOKUP(B16,пр.взв.!B15:E30,2,FALSE)</f>
        <v>#N/A</v>
      </c>
      <c r="D16" s="163" t="e">
        <f>VLOOKUP(B16,пр.взв.!B15:F30,3,FALSE)</f>
        <v>#N/A</v>
      </c>
      <c r="E16" s="163" t="e">
        <f>VLOOKUP(B16,пр.взв.!B15:G30,4,FALSE)</f>
        <v>#N/A</v>
      </c>
      <c r="F16" s="165"/>
      <c r="G16" s="165"/>
      <c r="H16" s="167"/>
      <c r="I16" s="167"/>
      <c r="J16" s="170"/>
      <c r="K16" s="156"/>
      <c r="L16" s="161" t="e">
        <f>VLOOKUP(K16,пр.взв.!B7:E38,2,FALSE)</f>
        <v>#N/A</v>
      </c>
      <c r="M16" s="163" t="e">
        <f>VLOOKUP(K16,пр.взв.!B7:F38,3,FALSE)</f>
        <v>#N/A</v>
      </c>
      <c r="N16" s="163" t="e">
        <f>VLOOKUP(K16,пр.взв.!B7:G48,4,FALSE)</f>
        <v>#N/A</v>
      </c>
      <c r="O16" s="165"/>
      <c r="P16" s="165"/>
      <c r="Q16" s="167"/>
      <c r="R16" s="167"/>
    </row>
    <row r="17" spans="1:18" ht="13.5" customHeight="1" thickBot="1">
      <c r="A17" s="186"/>
      <c r="B17" s="160"/>
      <c r="C17" s="162"/>
      <c r="D17" s="164"/>
      <c r="E17" s="164"/>
      <c r="F17" s="166"/>
      <c r="G17" s="166"/>
      <c r="H17" s="168"/>
      <c r="I17" s="168"/>
      <c r="J17" s="171"/>
      <c r="K17" s="160"/>
      <c r="L17" s="162"/>
      <c r="M17" s="164"/>
      <c r="N17" s="164"/>
      <c r="O17" s="166"/>
      <c r="P17" s="166"/>
      <c r="Q17" s="168"/>
      <c r="R17" s="168"/>
    </row>
    <row r="18" spans="1:18" ht="12.75" customHeight="1">
      <c r="A18" s="184"/>
      <c r="B18" s="155"/>
      <c r="C18" s="157" t="e">
        <f>VLOOKUP(B18,пр.взв.!B15:E30,2,FALSE)</f>
        <v>#N/A</v>
      </c>
      <c r="D18" s="159" t="e">
        <f>VLOOKUP(B18,пр.взв.!B15:F30,3,FALSE)</f>
        <v>#N/A</v>
      </c>
      <c r="E18" s="159" t="e">
        <f>VLOOKUP(B18,пр.взв.!B15:G30,4,FALSE)</f>
        <v>#N/A</v>
      </c>
      <c r="F18" s="149"/>
      <c r="G18" s="177"/>
      <c r="H18" s="152"/>
      <c r="I18" s="163"/>
      <c r="J18" s="169"/>
      <c r="K18" s="155"/>
      <c r="L18" s="157" t="e">
        <f>VLOOKUP(K18,пр.взв.!B7:E38,2,FALSE)</f>
        <v>#N/A</v>
      </c>
      <c r="M18" s="159" t="e">
        <f>VLOOKUP(K18,пр.взв.!B7:F38,3,FALSE)</f>
        <v>#N/A</v>
      </c>
      <c r="N18" s="175" t="e">
        <f>VLOOKUP(K18,пр.взв.!B7:G50,4,FALSE)</f>
        <v>#N/A</v>
      </c>
      <c r="O18" s="149"/>
      <c r="P18" s="177"/>
      <c r="Q18" s="152"/>
      <c r="R18" s="163"/>
    </row>
    <row r="19" spans="1:18" ht="12.75" customHeight="1">
      <c r="A19" s="185"/>
      <c r="B19" s="156"/>
      <c r="C19" s="158"/>
      <c r="D19" s="149"/>
      <c r="E19" s="149"/>
      <c r="F19" s="149"/>
      <c r="G19" s="149"/>
      <c r="H19" s="152"/>
      <c r="I19" s="154"/>
      <c r="J19" s="170"/>
      <c r="K19" s="156"/>
      <c r="L19" s="158"/>
      <c r="M19" s="149"/>
      <c r="N19" s="149"/>
      <c r="O19" s="149"/>
      <c r="P19" s="149"/>
      <c r="Q19" s="152"/>
      <c r="R19" s="154"/>
    </row>
    <row r="20" spans="1:18" ht="12.75" customHeight="1">
      <c r="A20" s="185"/>
      <c r="B20" s="156"/>
      <c r="C20" s="161" t="e">
        <f>VLOOKUP(B20,пр.взв.!B7:E38,2,FALSE)</f>
        <v>#N/A</v>
      </c>
      <c r="D20" s="163" t="e">
        <f>VLOOKUP(B20,пр.взв.!B7:F38,3,FALSE)</f>
        <v>#N/A</v>
      </c>
      <c r="E20" s="163" t="e">
        <f>VLOOKUP(B20,пр.взв.!B7:G38,4,FALSE)</f>
        <v>#N/A</v>
      </c>
      <c r="F20" s="165"/>
      <c r="G20" s="165"/>
      <c r="H20" s="167"/>
      <c r="I20" s="167"/>
      <c r="J20" s="170"/>
      <c r="K20" s="156"/>
      <c r="L20" s="161" t="e">
        <f>VLOOKUP(K20,пр.взв.!B7:E38,2,FALSE)</f>
        <v>#N/A</v>
      </c>
      <c r="M20" s="163" t="e">
        <f>VLOOKUP(K20,пр.взв.!B7:F38,3,FALSE)</f>
        <v>#N/A</v>
      </c>
      <c r="N20" s="163" t="e">
        <f>VLOOKUP(K20,пр.взв.!B7:G52,4,FALSE)</f>
        <v>#N/A</v>
      </c>
      <c r="O20" s="165"/>
      <c r="P20" s="165"/>
      <c r="Q20" s="167"/>
      <c r="R20" s="167"/>
    </row>
    <row r="21" spans="1:18" ht="12.75" customHeight="1">
      <c r="A21" s="187"/>
      <c r="B21" s="156"/>
      <c r="C21" s="158"/>
      <c r="D21" s="149"/>
      <c r="E21" s="149"/>
      <c r="F21" s="148"/>
      <c r="G21" s="148"/>
      <c r="H21" s="153"/>
      <c r="I21" s="153"/>
      <c r="J21" s="183"/>
      <c r="K21" s="156"/>
      <c r="L21" s="158"/>
      <c r="M21" s="149"/>
      <c r="N21" s="149"/>
      <c r="O21" s="148"/>
      <c r="P21" s="148"/>
      <c r="Q21" s="153"/>
      <c r="R21" s="153"/>
    </row>
    <row r="22" spans="1:18" ht="22.5" customHeight="1">
      <c r="B22" s="135" t="str">
        <f>B2</f>
        <v>Weight category 68С кg.</v>
      </c>
      <c r="C22" s="136"/>
      <c r="D22" s="136"/>
      <c r="E22" s="136"/>
      <c r="F22" s="136"/>
      <c r="G22" s="136"/>
      <c r="H22" s="136"/>
      <c r="I22" s="136"/>
      <c r="K22" s="135" t="str">
        <f>B22</f>
        <v>Weight category 68С кg.</v>
      </c>
      <c r="L22" s="136"/>
      <c r="M22" s="136"/>
      <c r="N22" s="136"/>
      <c r="O22" s="136"/>
      <c r="P22" s="136"/>
      <c r="Q22" s="136"/>
      <c r="R22" s="136"/>
    </row>
    <row r="23" spans="1:18" ht="16.5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customHeight="1">
      <c r="A24" s="146" t="s">
        <v>30</v>
      </c>
      <c r="B24" s="130" t="s">
        <v>4</v>
      </c>
      <c r="C24" s="132" t="s">
        <v>5</v>
      </c>
      <c r="D24" s="132" t="s">
        <v>6</v>
      </c>
      <c r="E24" s="132" t="s">
        <v>13</v>
      </c>
      <c r="F24" s="137" t="s">
        <v>14</v>
      </c>
      <c r="G24" s="138" t="s">
        <v>16</v>
      </c>
      <c r="H24" s="140" t="s">
        <v>17</v>
      </c>
      <c r="I24" s="142" t="s">
        <v>81</v>
      </c>
      <c r="J24" s="146" t="s">
        <v>30</v>
      </c>
      <c r="K24" s="130" t="s">
        <v>4</v>
      </c>
      <c r="L24" s="132" t="s">
        <v>5</v>
      </c>
      <c r="M24" s="132" t="s">
        <v>6</v>
      </c>
      <c r="N24" s="132" t="s">
        <v>13</v>
      </c>
      <c r="O24" s="137" t="s">
        <v>14</v>
      </c>
      <c r="P24" s="138" t="s">
        <v>16</v>
      </c>
      <c r="Q24" s="140" t="s">
        <v>17</v>
      </c>
      <c r="R24" s="142" t="s">
        <v>81</v>
      </c>
    </row>
    <row r="25" spans="1:18" ht="13.5" customHeight="1" thickBot="1">
      <c r="A25" s="147"/>
      <c r="B25" s="131" t="s">
        <v>4</v>
      </c>
      <c r="C25" s="133" t="s">
        <v>5</v>
      </c>
      <c r="D25" s="133" t="s">
        <v>6</v>
      </c>
      <c r="E25" s="133" t="s">
        <v>13</v>
      </c>
      <c r="F25" s="133" t="s">
        <v>14</v>
      </c>
      <c r="G25" s="139"/>
      <c r="H25" s="141"/>
      <c r="I25" s="143" t="s">
        <v>15</v>
      </c>
      <c r="J25" s="147"/>
      <c r="K25" s="131" t="s">
        <v>4</v>
      </c>
      <c r="L25" s="133" t="s">
        <v>5</v>
      </c>
      <c r="M25" s="133" t="s">
        <v>6</v>
      </c>
      <c r="N25" s="133" t="s">
        <v>13</v>
      </c>
      <c r="O25" s="133" t="s">
        <v>14</v>
      </c>
      <c r="P25" s="139"/>
      <c r="Q25" s="141"/>
      <c r="R25" s="143" t="s">
        <v>15</v>
      </c>
    </row>
    <row r="26" spans="1:18" ht="12.75" customHeight="1">
      <c r="A26" s="169">
        <v>9</v>
      </c>
      <c r="B26" s="178">
        <f>пр.хода!G6</f>
        <v>9</v>
      </c>
      <c r="C26" s="157" t="str">
        <f>VLOOKUP(B26,пр.взв.!B7:E38,2,FALSE)</f>
        <v>TURATBEK UULU KUBANYCHBEK</v>
      </c>
      <c r="D26" s="159" t="str">
        <f>VLOOKUP(B26,пр.взв.!B7:F50,3,FALSE)</f>
        <v>1993 cms</v>
      </c>
      <c r="E26" s="159" t="str">
        <f>VLOOKUP(B26,пр.взв.!B7:G50,4,FALSE)</f>
        <v>KGZ</v>
      </c>
      <c r="F26" s="148"/>
      <c r="G26" s="150"/>
      <c r="H26" s="151"/>
      <c r="I26" s="153"/>
      <c r="J26" s="169">
        <v>11</v>
      </c>
      <c r="K26" s="178">
        <f>пр.хода!G24</f>
        <v>2</v>
      </c>
      <c r="L26" s="157" t="str">
        <f>VLOOKUP(K26,пр.взв.!B7:E50,2,FALSE)</f>
        <v>SULTANALI UULU AIYLCHY</v>
      </c>
      <c r="M26" s="159" t="str">
        <f>VLOOKUP(K26,пр.взв.!B7:F50,3,FALSE)</f>
        <v>1991 cms</v>
      </c>
      <c r="N26" s="175" t="str">
        <f>VLOOKUP(K26,пр.взв.!B7:G58,4,FALSE)</f>
        <v>KGZ</v>
      </c>
      <c r="O26" s="148"/>
      <c r="P26" s="150"/>
      <c r="Q26" s="151"/>
      <c r="R26" s="153"/>
    </row>
    <row r="27" spans="1:18" ht="12.75" customHeight="1">
      <c r="A27" s="170"/>
      <c r="B27" s="179"/>
      <c r="C27" s="158"/>
      <c r="D27" s="149"/>
      <c r="E27" s="149"/>
      <c r="F27" s="149"/>
      <c r="G27" s="149"/>
      <c r="H27" s="152"/>
      <c r="I27" s="154"/>
      <c r="J27" s="170"/>
      <c r="K27" s="179"/>
      <c r="L27" s="158"/>
      <c r="M27" s="149"/>
      <c r="N27" s="149"/>
      <c r="O27" s="149"/>
      <c r="P27" s="149"/>
      <c r="Q27" s="152"/>
      <c r="R27" s="154"/>
    </row>
    <row r="28" spans="1:18" ht="12.75" customHeight="1">
      <c r="A28" s="170"/>
      <c r="B28" s="180">
        <f>пр.хода!G10</f>
        <v>5</v>
      </c>
      <c r="C28" s="161" t="str">
        <f>VLOOKUP(B28,пр.взв.!B7:E38,2,FALSE)</f>
        <v>TARKHATOV ARTUR</v>
      </c>
      <c r="D28" s="163" t="str">
        <f>VLOOKUP(B28,пр.взв.!B7:F42,3,FALSE)</f>
        <v>1986 ms</v>
      </c>
      <c r="E28" s="163" t="str">
        <f>VLOOKUP(B28,пр.взв.!B7:G42,4,FALSE)</f>
        <v>RUS</v>
      </c>
      <c r="F28" s="165"/>
      <c r="G28" s="165"/>
      <c r="H28" s="167"/>
      <c r="I28" s="167"/>
      <c r="J28" s="170"/>
      <c r="K28" s="180">
        <f>пр.хода!G28</f>
        <v>6</v>
      </c>
      <c r="L28" s="161" t="str">
        <f>VLOOKUP(K28,пр.взв.!B7:E50,2,FALSE)</f>
        <v>SHAGIN VADIM</v>
      </c>
      <c r="M28" s="163" t="str">
        <f>VLOOKUP(K28,пр.взв.!B7:F50,3,FALSE)</f>
        <v>1994 ms</v>
      </c>
      <c r="N28" s="163" t="str">
        <f>VLOOKUP(K28,пр.взв.!B7:G60,4,FALSE)</f>
        <v>RUS</v>
      </c>
      <c r="O28" s="165"/>
      <c r="P28" s="165"/>
      <c r="Q28" s="167"/>
      <c r="R28" s="167"/>
    </row>
    <row r="29" spans="1:18" ht="13.5" customHeight="1" thickBot="1">
      <c r="A29" s="171"/>
      <c r="B29" s="181"/>
      <c r="C29" s="162"/>
      <c r="D29" s="164"/>
      <c r="E29" s="164"/>
      <c r="F29" s="166"/>
      <c r="G29" s="166"/>
      <c r="H29" s="168"/>
      <c r="I29" s="168"/>
      <c r="J29" s="171"/>
      <c r="K29" s="181"/>
      <c r="L29" s="162"/>
      <c r="M29" s="164"/>
      <c r="N29" s="164"/>
      <c r="O29" s="166"/>
      <c r="P29" s="166"/>
      <c r="Q29" s="168"/>
      <c r="R29" s="168"/>
    </row>
    <row r="30" spans="1:18" ht="12.75" customHeight="1">
      <c r="A30" s="169">
        <v>10</v>
      </c>
      <c r="B30" s="189">
        <f>пр.хода!G14</f>
        <v>11</v>
      </c>
      <c r="C30" s="157" t="str">
        <f>VLOOKUP(B30,пр.взв.!B7:E38,2,FALSE)</f>
        <v>ROZHKOV MAKSIM</v>
      </c>
      <c r="D30" s="159" t="str">
        <f>VLOOKUP(B30,пр.взв.!B7:F42,3,FALSE)</f>
        <v>1987 ms</v>
      </c>
      <c r="E30" s="159" t="str">
        <f>VLOOKUP(B30,пр.взв.!B7:G42,4,FALSE)</f>
        <v>RUS</v>
      </c>
      <c r="F30" s="172"/>
      <c r="G30" s="173"/>
      <c r="H30" s="174"/>
      <c r="I30" s="175"/>
      <c r="J30" s="169">
        <v>12</v>
      </c>
      <c r="K30" s="189">
        <f>пр.хода!G32</f>
        <v>4</v>
      </c>
      <c r="L30" s="157" t="str">
        <f>VLOOKUP(K30,пр.взв.!B7:E50,2,FALSE)</f>
        <v>KAMILOV ARSTAN</v>
      </c>
      <c r="M30" s="159" t="str">
        <f>VLOOKUP(K30,пр.взв.!B7:F50,3,FALSE)</f>
        <v>1990 cms</v>
      </c>
      <c r="N30" s="175" t="str">
        <f>VLOOKUP(K30,пр.взв.!B7:G62,4,FALSE)</f>
        <v>KGZ</v>
      </c>
      <c r="O30" s="172"/>
      <c r="P30" s="173"/>
      <c r="Q30" s="174"/>
      <c r="R30" s="175"/>
    </row>
    <row r="31" spans="1:18" ht="12.75" customHeight="1">
      <c r="A31" s="170"/>
      <c r="B31" s="191"/>
      <c r="C31" s="158"/>
      <c r="D31" s="149"/>
      <c r="E31" s="149"/>
      <c r="F31" s="149"/>
      <c r="G31" s="149"/>
      <c r="H31" s="152"/>
      <c r="I31" s="154"/>
      <c r="J31" s="170"/>
      <c r="K31" s="191"/>
      <c r="L31" s="158"/>
      <c r="M31" s="149"/>
      <c r="N31" s="149"/>
      <c r="O31" s="149"/>
      <c r="P31" s="149"/>
      <c r="Q31" s="152"/>
      <c r="R31" s="154"/>
    </row>
    <row r="32" spans="1:18" ht="12.75" customHeight="1">
      <c r="A32" s="170"/>
      <c r="B32" s="180">
        <f>пр.хода!G18</f>
        <v>7</v>
      </c>
      <c r="C32" s="161" t="str">
        <f>VLOOKUP(B32,пр.взв.!B7:E38,2,FALSE)</f>
        <v>MIRZAEV RASUL</v>
      </c>
      <c r="D32" s="163" t="str">
        <f>VLOOKUP(B32,пр.взв.!B7:F50,3,FALSE)</f>
        <v>1986 msic</v>
      </c>
      <c r="E32" s="163" t="str">
        <f>VLOOKUP(B32,пр.взв.!B7:G50,4,FALSE)</f>
        <v>RUS</v>
      </c>
      <c r="F32" s="165"/>
      <c r="G32" s="165"/>
      <c r="H32" s="167"/>
      <c r="I32" s="167"/>
      <c r="J32" s="170"/>
      <c r="K32" s="180">
        <f>пр.хода!G36</f>
        <v>8</v>
      </c>
      <c r="L32" s="161" t="str">
        <f>VLOOKUP(K32,пр.взв.!B7:E50,2,FALSE)</f>
        <v>ENCHINOV EZHER</v>
      </c>
      <c r="M32" s="163" t="str">
        <f>VLOOKUP(K32,пр.взв.!B7:F50,3,FALSE)</f>
        <v>1982 ms</v>
      </c>
      <c r="N32" s="163" t="str">
        <f>VLOOKUP(K32,пр.взв.!B7:G64,4,FALSE)</f>
        <v>RUS</v>
      </c>
      <c r="O32" s="165"/>
      <c r="P32" s="165"/>
      <c r="Q32" s="167"/>
      <c r="R32" s="167"/>
    </row>
    <row r="33" spans="1:18" ht="12.75" customHeight="1">
      <c r="A33" s="183"/>
      <c r="B33" s="182"/>
      <c r="C33" s="158"/>
      <c r="D33" s="149"/>
      <c r="E33" s="149"/>
      <c r="F33" s="148"/>
      <c r="G33" s="148"/>
      <c r="H33" s="153"/>
      <c r="I33" s="153"/>
      <c r="J33" s="183"/>
      <c r="K33" s="182"/>
      <c r="L33" s="158"/>
      <c r="M33" s="149"/>
      <c r="N33" s="149"/>
      <c r="O33" s="148"/>
      <c r="P33" s="148"/>
      <c r="Q33" s="153"/>
      <c r="R33" s="153"/>
    </row>
    <row r="34" spans="1:18" ht="27.75" customHeight="1">
      <c r="B34" s="135" t="str">
        <f>B22</f>
        <v>Weight category 68С кg.</v>
      </c>
      <c r="C34" s="136"/>
      <c r="D34" s="136"/>
      <c r="E34" s="136"/>
      <c r="F34" s="136"/>
      <c r="G34" s="136"/>
      <c r="H34" s="136"/>
      <c r="I34" s="136"/>
      <c r="K34" s="135" t="str">
        <f>K22</f>
        <v>Weight category 68С кg.</v>
      </c>
      <c r="L34" s="136"/>
      <c r="M34" s="136"/>
      <c r="N34" s="136"/>
      <c r="O34" s="136"/>
      <c r="P34" s="136"/>
      <c r="Q34" s="136"/>
      <c r="R34" s="136"/>
    </row>
    <row r="35" spans="1:18" ht="15">
      <c r="C35" s="188" t="s">
        <v>31</v>
      </c>
      <c r="D35" s="188"/>
      <c r="E35" s="188"/>
      <c r="F35" s="188"/>
      <c r="G35" s="188"/>
      <c r="H35" s="188"/>
      <c r="I35" s="188"/>
      <c r="L35" s="188" t="s">
        <v>31</v>
      </c>
      <c r="M35" s="188"/>
      <c r="N35" s="188"/>
      <c r="O35" s="188"/>
      <c r="P35" s="188"/>
      <c r="Q35" s="188"/>
      <c r="R35" s="188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46" t="s">
        <v>30</v>
      </c>
      <c r="B37" s="189" t="s">
        <v>4</v>
      </c>
      <c r="C37" s="132" t="s">
        <v>5</v>
      </c>
      <c r="D37" s="132" t="s">
        <v>6</v>
      </c>
      <c r="E37" s="132" t="s">
        <v>13</v>
      </c>
      <c r="F37" s="137" t="s">
        <v>14</v>
      </c>
      <c r="G37" s="138" t="s">
        <v>16</v>
      </c>
      <c r="H37" s="140" t="s">
        <v>17</v>
      </c>
      <c r="I37" s="142" t="s">
        <v>81</v>
      </c>
      <c r="J37" s="146" t="s">
        <v>30</v>
      </c>
      <c r="K37" s="189" t="s">
        <v>4</v>
      </c>
      <c r="L37" s="132" t="s">
        <v>5</v>
      </c>
      <c r="M37" s="132" t="s">
        <v>6</v>
      </c>
      <c r="N37" s="132" t="s">
        <v>13</v>
      </c>
      <c r="O37" s="137" t="s">
        <v>14</v>
      </c>
      <c r="P37" s="138" t="s">
        <v>16</v>
      </c>
      <c r="Q37" s="140" t="s">
        <v>17</v>
      </c>
      <c r="R37" s="142" t="s">
        <v>81</v>
      </c>
    </row>
    <row r="38" spans="1:18" ht="13.5" customHeight="1" thickBot="1">
      <c r="A38" s="147"/>
      <c r="B38" s="190" t="s">
        <v>4</v>
      </c>
      <c r="C38" s="133" t="s">
        <v>5</v>
      </c>
      <c r="D38" s="133" t="s">
        <v>6</v>
      </c>
      <c r="E38" s="133" t="s">
        <v>13</v>
      </c>
      <c r="F38" s="133" t="s">
        <v>14</v>
      </c>
      <c r="G38" s="139"/>
      <c r="H38" s="141"/>
      <c r="I38" s="143" t="s">
        <v>15</v>
      </c>
      <c r="J38" s="147"/>
      <c r="K38" s="190" t="s">
        <v>4</v>
      </c>
      <c r="L38" s="133" t="s">
        <v>5</v>
      </c>
      <c r="M38" s="133" t="s">
        <v>6</v>
      </c>
      <c r="N38" s="133" t="s">
        <v>13</v>
      </c>
      <c r="O38" s="133" t="s">
        <v>14</v>
      </c>
      <c r="P38" s="139"/>
      <c r="Q38" s="141"/>
      <c r="R38" s="143" t="s">
        <v>15</v>
      </c>
    </row>
    <row r="39" spans="1:18" ht="12.75" customHeight="1">
      <c r="A39" s="169">
        <v>1</v>
      </c>
      <c r="B39" s="178">
        <f>пр.хода!I8</f>
        <v>5</v>
      </c>
      <c r="C39" s="157" t="str">
        <f>VLOOKUP(B39,пр.взв.!B7:E38,2,FALSE)</f>
        <v>TARKHATOV ARTUR</v>
      </c>
      <c r="D39" s="159" t="str">
        <f>VLOOKUP(B39,пр.взв.!B7:F51,3,FALSE)</f>
        <v>1986 ms</v>
      </c>
      <c r="E39" s="159" t="str">
        <f>VLOOKUP(B39,пр.взв.!B7:G51,4,FALSE)</f>
        <v>RUS</v>
      </c>
      <c r="F39" s="148"/>
      <c r="G39" s="150"/>
      <c r="H39" s="151"/>
      <c r="I39" s="153"/>
      <c r="J39" s="169">
        <v>2</v>
      </c>
      <c r="K39" s="178">
        <f>пр.хода!I26</f>
        <v>6</v>
      </c>
      <c r="L39" s="157" t="str">
        <f>VLOOKUP(K39,пр.взв.!B7:E38,2,FALSE)</f>
        <v>SHAGIN VADIM</v>
      </c>
      <c r="M39" s="159" t="str">
        <f>VLOOKUP(K39,пр.взв.!B7:F59,3,FALSE)</f>
        <v>1994 ms</v>
      </c>
      <c r="N39" s="175" t="str">
        <f>VLOOKUP(K39,пр.взв.!B7:G71,4,FALSE)</f>
        <v>RUS</v>
      </c>
      <c r="O39" s="148"/>
      <c r="P39" s="150"/>
      <c r="Q39" s="151"/>
      <c r="R39" s="153"/>
    </row>
    <row r="40" spans="1:18" ht="12.75" customHeight="1">
      <c r="A40" s="170"/>
      <c r="B40" s="179"/>
      <c r="C40" s="158"/>
      <c r="D40" s="149"/>
      <c r="E40" s="149"/>
      <c r="F40" s="149"/>
      <c r="G40" s="149"/>
      <c r="H40" s="152"/>
      <c r="I40" s="154"/>
      <c r="J40" s="170"/>
      <c r="K40" s="179"/>
      <c r="L40" s="158"/>
      <c r="M40" s="149"/>
      <c r="N40" s="149"/>
      <c r="O40" s="149"/>
      <c r="P40" s="149"/>
      <c r="Q40" s="152"/>
      <c r="R40" s="154"/>
    </row>
    <row r="41" spans="1:18" ht="12.75" customHeight="1">
      <c r="A41" s="170"/>
      <c r="B41" s="180">
        <f>пр.хода!I16</f>
        <v>7</v>
      </c>
      <c r="C41" s="161" t="str">
        <f>VLOOKUP(B41,пр.взв.!B7:E38,2,FALSE)</f>
        <v>MIRZAEV RASUL</v>
      </c>
      <c r="D41" s="163" t="str">
        <f>VLOOKUP(B41,пр.взв.!B7:F59,3,FALSE)</f>
        <v>1986 msic</v>
      </c>
      <c r="E41" s="163" t="str">
        <f>VLOOKUP(B41,пр.взв.!B7:G59,4,FALSE)</f>
        <v>RUS</v>
      </c>
      <c r="F41" s="165"/>
      <c r="G41" s="165"/>
      <c r="H41" s="167"/>
      <c r="I41" s="167"/>
      <c r="J41" s="170"/>
      <c r="K41" s="180">
        <f>пр.хода!I34</f>
        <v>8</v>
      </c>
      <c r="L41" s="161" t="str">
        <f>VLOOKUP(K41,пр.взв.!B7:E38,2,FALSE)</f>
        <v>ENCHINOV EZHER</v>
      </c>
      <c r="M41" s="163" t="str">
        <f>VLOOKUP(K41,пр.взв.!B7:F59,3,FALSE)</f>
        <v>1982 ms</v>
      </c>
      <c r="N41" s="163" t="str">
        <f>VLOOKUP(K41,пр.взв.!B7:G73,4,FALSE)</f>
        <v>RUS</v>
      </c>
      <c r="O41" s="165"/>
      <c r="P41" s="165"/>
      <c r="Q41" s="167"/>
      <c r="R41" s="167"/>
    </row>
    <row r="42" spans="1:18" ht="12.75" customHeight="1">
      <c r="A42" s="183"/>
      <c r="B42" s="182"/>
      <c r="C42" s="158"/>
      <c r="D42" s="149"/>
      <c r="E42" s="149"/>
      <c r="F42" s="148"/>
      <c r="G42" s="148"/>
      <c r="H42" s="153"/>
      <c r="I42" s="153"/>
      <c r="J42" s="183"/>
      <c r="K42" s="182"/>
      <c r="L42" s="158"/>
      <c r="M42" s="149"/>
      <c r="N42" s="149"/>
      <c r="O42" s="148"/>
      <c r="P42" s="148"/>
      <c r="Q42" s="153"/>
      <c r="R42" s="153"/>
    </row>
  </sheetData>
  <mergeCells count="302"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14" t="s">
        <v>25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24.75" customHeight="1">
      <c r="A2" s="214" t="str">
        <f>HYPERLINK([1]реквизиты!$A$2)</f>
        <v>World Cup stage “Memorial A. Kharlampiev” (M&amp;W, M combat sambo)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27.75" customHeight="1">
      <c r="A3" s="216" t="str">
        <f>пр.взв.!A4</f>
        <v>Weight category 68С кg.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27.75" hidden="1" customHeight="1" thickBot="1">
      <c r="A4" s="218" t="s">
        <v>52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198"/>
      <c r="B6" s="201" t="e">
        <f>пр.хода!#REF!</f>
        <v>#REF!</v>
      </c>
      <c r="C6" s="212" t="s">
        <v>19</v>
      </c>
      <c r="D6" s="203" t="e">
        <f>VLOOKUP(B6,пр.взв.!C7:E38,2,FALSE)</f>
        <v>#REF!</v>
      </c>
      <c r="E6" s="205" t="e">
        <f>VLOOKUP(B6,пр.взв.!B7:E38,3,FALSE)</f>
        <v>#REF!</v>
      </c>
      <c r="F6" s="146" t="e">
        <f>VLOOKUP(B6,пр.взв.!B7:E38,4,FALSE)</f>
        <v>#REF!</v>
      </c>
      <c r="G6" s="195"/>
      <c r="H6" s="193"/>
      <c r="I6" s="195"/>
      <c r="J6" s="193"/>
      <c r="K6" s="66" t="s">
        <v>20</v>
      </c>
    </row>
    <row r="7" spans="1:11" ht="20.100000000000001" hidden="1" customHeight="1" thickBot="1">
      <c r="A7" s="199"/>
      <c r="B7" s="202"/>
      <c r="C7" s="213"/>
      <c r="D7" s="204"/>
      <c r="E7" s="206"/>
      <c r="F7" s="147"/>
      <c r="G7" s="196"/>
      <c r="H7" s="194"/>
      <c r="I7" s="196"/>
      <c r="J7" s="194"/>
      <c r="K7" s="67" t="s">
        <v>21</v>
      </c>
    </row>
    <row r="8" spans="1:11" ht="20.100000000000001" hidden="1" customHeight="1">
      <c r="A8" s="199"/>
      <c r="B8" s="201" t="e">
        <f>пр.хода!#REF!</f>
        <v>#REF!</v>
      </c>
      <c r="C8" s="208" t="s">
        <v>22</v>
      </c>
      <c r="D8" s="210" t="e">
        <f>VLOOKUP(B8,пр.взв.!B7:E38,2,FALSE)</f>
        <v>#REF!</v>
      </c>
      <c r="E8" s="205" t="e">
        <f>VLOOKUP(B8,пр.взв.!B7:E38,3,FALSE)</f>
        <v>#REF!</v>
      </c>
      <c r="F8" s="205" t="e">
        <f>VLOOKUP(B8,пр.взв.!B7:F38,4,FALSE)</f>
        <v>#REF!</v>
      </c>
      <c r="G8" s="207"/>
      <c r="H8" s="193"/>
      <c r="I8" s="195"/>
      <c r="J8" s="193"/>
      <c r="K8" s="67" t="s">
        <v>23</v>
      </c>
    </row>
    <row r="9" spans="1:11" ht="20.100000000000001" hidden="1" customHeight="1" thickBot="1">
      <c r="A9" s="200"/>
      <c r="B9" s="202"/>
      <c r="C9" s="209"/>
      <c r="D9" s="211"/>
      <c r="E9" s="206"/>
      <c r="F9" s="206"/>
      <c r="G9" s="196"/>
      <c r="H9" s="194"/>
      <c r="I9" s="196"/>
      <c r="J9" s="194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197" t="s">
        <v>24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198"/>
      <c r="B14" s="201">
        <f>пр.хода!$K$12</f>
        <v>7</v>
      </c>
      <c r="C14" s="212" t="s">
        <v>19</v>
      </c>
      <c r="D14" s="203" t="str">
        <f>VLOOKUP(B14,пр.взв.!B7:E38,2,FALSE)</f>
        <v>MIRZAEV RASUL</v>
      </c>
      <c r="E14" s="205" t="str">
        <f>VLOOKUP(B14,пр.взв.!B7:E38,3,FALSE)</f>
        <v>1986 msic</v>
      </c>
      <c r="F14" s="146" t="str">
        <f>VLOOKUP(B14,пр.взв.!B7:E38,4,FALSE)</f>
        <v>RUS</v>
      </c>
      <c r="G14" s="195"/>
      <c r="H14" s="193"/>
      <c r="I14" s="195"/>
      <c r="J14" s="193"/>
      <c r="K14" s="66" t="s">
        <v>20</v>
      </c>
    </row>
    <row r="15" spans="1:11" ht="20.100000000000001" customHeight="1" thickBot="1">
      <c r="A15" s="199"/>
      <c r="B15" s="202"/>
      <c r="C15" s="213"/>
      <c r="D15" s="204"/>
      <c r="E15" s="206"/>
      <c r="F15" s="147"/>
      <c r="G15" s="196"/>
      <c r="H15" s="194"/>
      <c r="I15" s="196"/>
      <c r="J15" s="194"/>
      <c r="K15" s="67" t="s">
        <v>21</v>
      </c>
    </row>
    <row r="16" spans="1:11" ht="20.100000000000001" customHeight="1">
      <c r="A16" s="199"/>
      <c r="B16" s="201">
        <f>пр.хода!$K$30</f>
        <v>6</v>
      </c>
      <c r="C16" s="208" t="s">
        <v>22</v>
      </c>
      <c r="D16" s="203" t="str">
        <f>VLOOKUP(B16,пр.взв.!B7:E38,2,FALSE)</f>
        <v>SHAGIN VADIM</v>
      </c>
      <c r="E16" s="146" t="str">
        <f>VLOOKUP(B16,пр.взв.!B7:E38,3,FALSE)</f>
        <v>1994 ms</v>
      </c>
      <c r="F16" s="205" t="str">
        <f>VLOOKUP(B16,пр.взв.!B7:E38,4,FALSE)</f>
        <v>RUS</v>
      </c>
      <c r="G16" s="207"/>
      <c r="H16" s="193"/>
      <c r="I16" s="195"/>
      <c r="J16" s="193"/>
      <c r="K16" s="67" t="s">
        <v>23</v>
      </c>
    </row>
    <row r="17" spans="1:11" ht="20.100000000000001" customHeight="1" thickBot="1">
      <c r="A17" s="200"/>
      <c r="B17" s="202"/>
      <c r="C17" s="209"/>
      <c r="D17" s="204"/>
      <c r="E17" s="147"/>
      <c r="F17" s="206"/>
      <c r="G17" s="196"/>
      <c r="H17" s="194"/>
      <c r="I17" s="196"/>
      <c r="J17" s="194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192" t="str">
        <f>[1]реквизиты!$G$8</f>
        <v>R. Baboyan</v>
      </c>
      <c r="I19" s="192"/>
      <c r="J19" s="192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192" t="str">
        <f>[1]реквизиты!$G$10</f>
        <v>A. Drokov</v>
      </c>
      <c r="I21" s="192"/>
      <c r="J21" s="192"/>
      <c r="K21" t="str">
        <f>[1]реквизиты!$G$11</f>
        <v>/RUS/</v>
      </c>
    </row>
  </sheetData>
  <mergeCells count="45"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  <mergeCell ref="B8:B9"/>
    <mergeCell ref="C8:C9"/>
    <mergeCell ref="D8:D9"/>
    <mergeCell ref="B16:B17"/>
    <mergeCell ref="C16:C17"/>
    <mergeCell ref="C14:C15"/>
    <mergeCell ref="D16:D17"/>
    <mergeCell ref="I8:I9"/>
    <mergeCell ref="G16:G17"/>
    <mergeCell ref="E14:E15"/>
    <mergeCell ref="F14:F15"/>
    <mergeCell ref="G14:G15"/>
    <mergeCell ref="E16:E17"/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3" workbookViewId="0">
      <selection activeCell="G9" sqref="G9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46" t="s">
        <v>10</v>
      </c>
      <c r="B1" s="246"/>
      <c r="C1" s="246"/>
      <c r="D1" s="246"/>
      <c r="E1" s="246"/>
      <c r="F1" s="246"/>
    </row>
    <row r="2" spans="1:6" ht="35.25" customHeight="1">
      <c r="A2" s="245" t="str">
        <f>HYPERLINK([1]реквизиты!$A$2)</f>
        <v>World Cup stage “Memorial A. Kharlampiev” (M&amp;W, M combat sambo)</v>
      </c>
      <c r="B2" s="245"/>
      <c r="C2" s="245"/>
      <c r="D2" s="245"/>
      <c r="E2" s="245"/>
      <c r="F2" s="245"/>
    </row>
    <row r="3" spans="1:6" ht="23.25" customHeight="1">
      <c r="A3" s="247" t="str">
        <f>HYPERLINK([1]реквизиты!$A$3)</f>
        <v xml:space="preserve">24 - 27 March 2014            Moscow (Russia)     </v>
      </c>
      <c r="B3" s="247"/>
      <c r="C3" s="247"/>
      <c r="D3" s="247"/>
      <c r="E3" s="247"/>
      <c r="F3" s="247"/>
    </row>
    <row r="4" spans="1:6" ht="27.75" customHeight="1" thickBot="1">
      <c r="A4" s="244" t="s">
        <v>78</v>
      </c>
      <c r="B4" s="244"/>
      <c r="C4" s="244"/>
      <c r="D4" s="244"/>
      <c r="E4" s="244"/>
      <c r="F4" s="244"/>
    </row>
    <row r="5" spans="1:6" ht="12.75" customHeight="1">
      <c r="A5" s="226" t="s">
        <v>9</v>
      </c>
      <c r="B5" s="230" t="s">
        <v>4</v>
      </c>
      <c r="C5" s="226" t="s">
        <v>5</v>
      </c>
      <c r="D5" s="226" t="s">
        <v>33</v>
      </c>
      <c r="E5" s="226" t="s">
        <v>7</v>
      </c>
      <c r="F5" s="226" t="s">
        <v>8</v>
      </c>
    </row>
    <row r="6" spans="1:6" ht="12.75" customHeight="1" thickBot="1">
      <c r="A6" s="227" t="s">
        <v>9</v>
      </c>
      <c r="B6" s="231"/>
      <c r="C6" s="227" t="s">
        <v>5</v>
      </c>
      <c r="D6" s="227" t="s">
        <v>6</v>
      </c>
      <c r="E6" s="227" t="s">
        <v>7</v>
      </c>
      <c r="F6" s="227" t="s">
        <v>8</v>
      </c>
    </row>
    <row r="7" spans="1:6" ht="13.15" customHeight="1">
      <c r="A7" s="228"/>
      <c r="B7" s="219">
        <v>1</v>
      </c>
      <c r="C7" s="220" t="s">
        <v>53</v>
      </c>
      <c r="D7" s="221" t="s">
        <v>54</v>
      </c>
      <c r="E7" s="221" t="s">
        <v>55</v>
      </c>
      <c r="F7" s="232"/>
    </row>
    <row r="8" spans="1:6" ht="13.15" customHeight="1">
      <c r="A8" s="229"/>
      <c r="B8" s="219"/>
      <c r="C8" s="220"/>
      <c r="D8" s="221"/>
      <c r="E8" s="221"/>
      <c r="F8" s="233"/>
    </row>
    <row r="9" spans="1:6" ht="12.75" customHeight="1">
      <c r="A9" s="223"/>
      <c r="B9" s="219">
        <v>2</v>
      </c>
      <c r="C9" s="220" t="s">
        <v>56</v>
      </c>
      <c r="D9" s="221" t="s">
        <v>57</v>
      </c>
      <c r="E9" s="221" t="s">
        <v>58</v>
      </c>
      <c r="F9" s="224"/>
    </row>
    <row r="10" spans="1:6" ht="13.15" customHeight="1">
      <c r="A10" s="223"/>
      <c r="B10" s="219"/>
      <c r="C10" s="220"/>
      <c r="D10" s="221"/>
      <c r="E10" s="221"/>
      <c r="F10" s="224"/>
    </row>
    <row r="11" spans="1:6" ht="15" customHeight="1">
      <c r="A11" s="223"/>
      <c r="B11" s="219">
        <v>3</v>
      </c>
      <c r="C11" s="220" t="s">
        <v>59</v>
      </c>
      <c r="D11" s="221" t="s">
        <v>60</v>
      </c>
      <c r="E11" s="221" t="s">
        <v>61</v>
      </c>
      <c r="F11" s="224"/>
    </row>
    <row r="12" spans="1:6" ht="13.15" customHeight="1">
      <c r="A12" s="223"/>
      <c r="B12" s="225"/>
      <c r="C12" s="220"/>
      <c r="D12" s="221"/>
      <c r="E12" s="221"/>
      <c r="F12" s="224"/>
    </row>
    <row r="13" spans="1:6" ht="15" customHeight="1">
      <c r="A13" s="223"/>
      <c r="B13" s="219">
        <v>4</v>
      </c>
      <c r="C13" s="220" t="s">
        <v>62</v>
      </c>
      <c r="D13" s="221" t="s">
        <v>63</v>
      </c>
      <c r="E13" s="221" t="s">
        <v>58</v>
      </c>
      <c r="F13" s="224"/>
    </row>
    <row r="14" spans="1:6" ht="15" customHeight="1">
      <c r="A14" s="223"/>
      <c r="B14" s="235"/>
      <c r="C14" s="220"/>
      <c r="D14" s="221"/>
      <c r="E14" s="221"/>
      <c r="F14" s="224"/>
    </row>
    <row r="15" spans="1:6" ht="15.75" customHeight="1">
      <c r="A15" s="223"/>
      <c r="B15" s="249">
        <v>5</v>
      </c>
      <c r="C15" s="222" t="s">
        <v>64</v>
      </c>
      <c r="D15" s="221" t="s">
        <v>65</v>
      </c>
      <c r="E15" s="221" t="s">
        <v>66</v>
      </c>
      <c r="F15" s="224"/>
    </row>
    <row r="16" spans="1:6" ht="13.15" customHeight="1">
      <c r="A16" s="223"/>
      <c r="B16" s="250"/>
      <c r="C16" s="222"/>
      <c r="D16" s="221"/>
      <c r="E16" s="221"/>
      <c r="F16" s="224"/>
    </row>
    <row r="17" spans="1:6" ht="15" customHeight="1">
      <c r="A17" s="223"/>
      <c r="B17" s="219">
        <v>6</v>
      </c>
      <c r="C17" s="222" t="s">
        <v>67</v>
      </c>
      <c r="D17" s="221" t="s">
        <v>54</v>
      </c>
      <c r="E17" s="221" t="s">
        <v>66</v>
      </c>
      <c r="F17" s="224"/>
    </row>
    <row r="18" spans="1:6" ht="13.15" customHeight="1">
      <c r="A18" s="223"/>
      <c r="B18" s="235"/>
      <c r="C18" s="220"/>
      <c r="D18" s="221"/>
      <c r="E18" s="221"/>
      <c r="F18" s="224"/>
    </row>
    <row r="19" spans="1:6" ht="15" customHeight="1">
      <c r="A19" s="223"/>
      <c r="B19" s="219">
        <v>7</v>
      </c>
      <c r="C19" s="220" t="s">
        <v>68</v>
      </c>
      <c r="D19" s="221" t="s">
        <v>69</v>
      </c>
      <c r="E19" s="221" t="s">
        <v>66</v>
      </c>
      <c r="F19" s="224"/>
    </row>
    <row r="20" spans="1:6" ht="13.15" customHeight="1">
      <c r="A20" s="223"/>
      <c r="B20" s="235"/>
      <c r="C20" s="220"/>
      <c r="D20" s="221"/>
      <c r="E20" s="221"/>
      <c r="F20" s="224"/>
    </row>
    <row r="21" spans="1:6" ht="15" customHeight="1">
      <c r="A21" s="223"/>
      <c r="B21" s="219">
        <v>8</v>
      </c>
      <c r="C21" s="220" t="s">
        <v>70</v>
      </c>
      <c r="D21" s="221" t="s">
        <v>71</v>
      </c>
      <c r="E21" s="221" t="s">
        <v>66</v>
      </c>
      <c r="F21" s="224"/>
    </row>
    <row r="22" spans="1:6" ht="13.15" customHeight="1">
      <c r="A22" s="223"/>
      <c r="B22" s="235"/>
      <c r="C22" s="220"/>
      <c r="D22" s="221"/>
      <c r="E22" s="221"/>
      <c r="F22" s="224"/>
    </row>
    <row r="23" spans="1:6" ht="15" customHeight="1">
      <c r="A23" s="229"/>
      <c r="B23" s="219">
        <v>9</v>
      </c>
      <c r="C23" s="220" t="s">
        <v>72</v>
      </c>
      <c r="D23" s="221" t="s">
        <v>73</v>
      </c>
      <c r="E23" s="221" t="s">
        <v>58</v>
      </c>
      <c r="F23" s="234"/>
    </row>
    <row r="24" spans="1:6" ht="13.15" customHeight="1">
      <c r="A24" s="229"/>
      <c r="B24" s="235"/>
      <c r="C24" s="220"/>
      <c r="D24" s="221"/>
      <c r="E24" s="221"/>
      <c r="F24" s="233"/>
    </row>
    <row r="25" spans="1:6" ht="15" customHeight="1">
      <c r="A25" s="223"/>
      <c r="B25" s="219">
        <v>10</v>
      </c>
      <c r="C25" s="220" t="s">
        <v>74</v>
      </c>
      <c r="D25" s="221">
        <v>1982</v>
      </c>
      <c r="E25" s="221" t="s">
        <v>75</v>
      </c>
      <c r="F25" s="224"/>
    </row>
    <row r="26" spans="1:6" ht="13.15" customHeight="1">
      <c r="A26" s="223"/>
      <c r="B26" s="235"/>
      <c r="C26" s="220"/>
      <c r="D26" s="221"/>
      <c r="E26" s="221"/>
      <c r="F26" s="224"/>
    </row>
    <row r="27" spans="1:6" ht="15" customHeight="1">
      <c r="A27" s="223"/>
      <c r="B27" s="219">
        <v>11</v>
      </c>
      <c r="C27" s="222" t="s">
        <v>76</v>
      </c>
      <c r="D27" s="221" t="s">
        <v>77</v>
      </c>
      <c r="E27" s="221" t="s">
        <v>66</v>
      </c>
      <c r="F27" s="224"/>
    </row>
    <row r="28" spans="1:6" ht="13.15" customHeight="1">
      <c r="A28" s="223"/>
      <c r="B28" s="243"/>
      <c r="C28" s="220"/>
      <c r="D28" s="221"/>
      <c r="E28" s="221"/>
      <c r="F28" s="224"/>
    </row>
    <row r="29" spans="1:6" ht="15" customHeight="1">
      <c r="A29" s="223"/>
      <c r="B29" s="236">
        <v>12</v>
      </c>
      <c r="C29" s="238"/>
      <c r="D29" s="242"/>
      <c r="E29" s="240"/>
      <c r="F29" s="224"/>
    </row>
    <row r="30" spans="1:6" ht="13.15" customHeight="1">
      <c r="A30" s="223"/>
      <c r="B30" s="236" t="s">
        <v>42</v>
      </c>
      <c r="C30" s="238"/>
      <c r="D30" s="242"/>
      <c r="E30" s="240"/>
      <c r="F30" s="224"/>
    </row>
    <row r="31" spans="1:6" ht="15" customHeight="1">
      <c r="A31" s="223"/>
      <c r="B31" s="236">
        <v>13</v>
      </c>
      <c r="C31" s="238"/>
      <c r="D31" s="242"/>
      <c r="E31" s="240"/>
      <c r="F31" s="224"/>
    </row>
    <row r="32" spans="1:6" ht="15.75" customHeight="1">
      <c r="A32" s="223"/>
      <c r="B32" s="236" t="s">
        <v>43</v>
      </c>
      <c r="C32" s="238"/>
      <c r="D32" s="242"/>
      <c r="E32" s="240"/>
      <c r="F32" s="224"/>
    </row>
    <row r="33" spans="1:6" ht="15" customHeight="1">
      <c r="A33" s="223"/>
      <c r="B33" s="236">
        <v>14</v>
      </c>
      <c r="C33" s="238"/>
      <c r="D33" s="242"/>
      <c r="E33" s="240"/>
      <c r="F33" s="224"/>
    </row>
    <row r="34" spans="1:6" ht="13.15" customHeight="1">
      <c r="A34" s="223"/>
      <c r="B34" s="236" t="s">
        <v>44</v>
      </c>
      <c r="C34" s="238"/>
      <c r="D34" s="242"/>
      <c r="E34" s="240"/>
      <c r="F34" s="224"/>
    </row>
    <row r="35" spans="1:6" ht="15" customHeight="1">
      <c r="A35" s="223"/>
      <c r="B35" s="236">
        <v>15</v>
      </c>
      <c r="C35" s="238"/>
      <c r="D35" s="242"/>
      <c r="E35" s="240"/>
      <c r="F35" s="224"/>
    </row>
    <row r="36" spans="1:6" ht="13.15" customHeight="1">
      <c r="A36" s="223"/>
      <c r="B36" s="236" t="s">
        <v>45</v>
      </c>
      <c r="C36" s="238"/>
      <c r="D36" s="242"/>
      <c r="E36" s="240"/>
      <c r="F36" s="224"/>
    </row>
    <row r="37" spans="1:6" ht="15" customHeight="1">
      <c r="A37" s="223"/>
      <c r="B37" s="236">
        <v>16</v>
      </c>
      <c r="C37" s="238"/>
      <c r="D37" s="242"/>
      <c r="E37" s="240"/>
      <c r="F37" s="224"/>
    </row>
    <row r="38" spans="1:6" ht="13.15" customHeight="1" thickBot="1">
      <c r="A38" s="251"/>
      <c r="B38" s="237" t="s">
        <v>46</v>
      </c>
      <c r="C38" s="239"/>
      <c r="D38" s="252"/>
      <c r="E38" s="241"/>
      <c r="F38" s="248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53" t="str">
        <f>пр.хода!K1</f>
        <v>World Cup stage “Memorial A. Kharlampiev” (M&amp;W, M combat sambo)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43"/>
      <c r="M1" s="43"/>
      <c r="N1" s="43"/>
      <c r="O1" s="43"/>
      <c r="P1" s="43"/>
    </row>
    <row r="2" spans="1:19" ht="12.75" customHeight="1">
      <c r="A2" s="254" t="str">
        <f>пр.хода!K2</f>
        <v xml:space="preserve">24 - 27 March 2014            Moscow (Russia)     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44"/>
      <c r="M2" s="44"/>
      <c r="N2" s="44"/>
      <c r="O2" s="44"/>
      <c r="P2" s="44"/>
      <c r="S2" s="8"/>
    </row>
    <row r="3" spans="1:19" ht="15.75">
      <c r="A3" s="255" t="str">
        <f>HYPERLINK(пр.взв.!A4)</f>
        <v>Weight category 68С кg.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45"/>
    </row>
    <row r="4" spans="1:19" ht="16.5" thickBot="1">
      <c r="A4" s="269" t="s">
        <v>0</v>
      </c>
      <c r="B4" s="269"/>
      <c r="C4" s="4"/>
    </row>
    <row r="5" spans="1:19" ht="12.75" customHeight="1" thickBot="1">
      <c r="A5" s="265">
        <v>1</v>
      </c>
      <c r="B5" s="267" t="str">
        <f>VLOOKUP(A5,пр.взв.!B6:F37,2,FALSE)</f>
        <v>GADOIEV SANAT</v>
      </c>
      <c r="C5" s="257" t="str">
        <f>VLOOKUP(A5,пр.взв.!B6:F37,3,FALSE)</f>
        <v>1994 ms</v>
      </c>
      <c r="D5" s="257" t="str">
        <f>VLOOKUP(A5,пр.взв.!B6:F37,4,FALSE)</f>
        <v>UZB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61"/>
      <c r="B6" s="268"/>
      <c r="C6" s="258"/>
      <c r="D6" s="258"/>
      <c r="E6" s="259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61">
        <v>9</v>
      </c>
      <c r="B7" s="270" t="str">
        <f>VLOOKUP(A7,пр.взв.!B6:F37,2,FALSE)</f>
        <v>TURATBEK UULU KUBANYCHBEK</v>
      </c>
      <c r="C7" s="258" t="str">
        <f>VLOOKUP(A7,пр.взв.!B6:F37,3,FALSE)</f>
        <v>1993 cms</v>
      </c>
      <c r="D7" s="258" t="str">
        <f>VLOOKUP(A7,пр.взв.!B6:F37,4,FALSE)</f>
        <v>KGZ</v>
      </c>
      <c r="E7" s="260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62"/>
      <c r="B8" s="271"/>
      <c r="C8" s="266"/>
      <c r="D8" s="266"/>
      <c r="E8" s="16"/>
      <c r="F8" s="20"/>
      <c r="G8" s="259"/>
      <c r="H8" s="12"/>
      <c r="I8" s="12"/>
      <c r="J8" s="42"/>
      <c r="K8" s="42"/>
      <c r="L8" s="42"/>
      <c r="M8" s="13"/>
    </row>
    <row r="9" spans="1:19" ht="12.75" customHeight="1" thickBot="1">
      <c r="A9" s="265">
        <v>5</v>
      </c>
      <c r="B9" s="267" t="str">
        <f>VLOOKUP(A9,пр.взв.!B6:F37,2,FALSE)</f>
        <v>TARKHATOV ARTUR</v>
      </c>
      <c r="C9" s="263" t="str">
        <f>VLOOKUP(A9,пр.взв.!B6:F37,3,FALSE)</f>
        <v>1986 ms</v>
      </c>
      <c r="D9" s="263" t="str">
        <f>VLOOKUP(A9,пр.взв.!B6:F37,4,FALSE)</f>
        <v>RUS</v>
      </c>
      <c r="E9" s="11"/>
      <c r="F9" s="20"/>
      <c r="G9" s="260"/>
      <c r="H9" s="25"/>
      <c r="I9" s="12"/>
      <c r="J9" s="42"/>
      <c r="K9" s="42"/>
      <c r="L9" s="42"/>
      <c r="M9" s="13"/>
    </row>
    <row r="10" spans="1:19" ht="12.75" customHeight="1">
      <c r="A10" s="261"/>
      <c r="B10" s="268"/>
      <c r="C10" s="264"/>
      <c r="D10" s="264"/>
      <c r="E10" s="259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61">
        <v>13</v>
      </c>
      <c r="B11" s="270">
        <f>VLOOKUP(A11,пр.взв.!B6:F37,2,FALSE)</f>
        <v>0</v>
      </c>
      <c r="C11" s="258">
        <f>VLOOKUP(A11,пр.взв.!B6:F37,3,FALSE)</f>
        <v>0</v>
      </c>
      <c r="D11" s="258">
        <f>VLOOKUP(A11,пр.взв.!B6:F37,4,FALSE)</f>
        <v>0</v>
      </c>
      <c r="E11" s="260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62"/>
      <c r="B12" s="271"/>
      <c r="C12" s="266"/>
      <c r="D12" s="266"/>
      <c r="E12" s="16"/>
      <c r="F12" s="274"/>
      <c r="G12" s="274"/>
      <c r="H12" s="24"/>
      <c r="I12" s="259"/>
      <c r="J12" s="12"/>
      <c r="K12" s="12"/>
      <c r="L12" s="12"/>
    </row>
    <row r="13" spans="1:19" ht="12.75" customHeight="1" thickBot="1">
      <c r="A13" s="265">
        <v>3</v>
      </c>
      <c r="B13" s="267" t="str">
        <f>VLOOKUP(A13,пр.взв.!B6:F37,2,FALSE)</f>
        <v>DAULETKHANOV DANIYAR</v>
      </c>
      <c r="C13" s="263" t="str">
        <f>VLOOKUP(A13,пр.взв.!B6:F37,3,FALSE)</f>
        <v>1988 ms</v>
      </c>
      <c r="D13" s="263" t="str">
        <f>VLOOKUP(A13,пр.взв.!B6:F37,4,FALSE)</f>
        <v>KAZ</v>
      </c>
      <c r="E13" s="11"/>
      <c r="F13" s="14"/>
      <c r="G13" s="14"/>
      <c r="H13" s="24"/>
      <c r="I13" s="260"/>
      <c r="J13" s="41"/>
      <c r="K13" s="25"/>
      <c r="L13" s="12"/>
    </row>
    <row r="14" spans="1:19" ht="12.75" customHeight="1">
      <c r="A14" s="261"/>
      <c r="B14" s="268"/>
      <c r="C14" s="264"/>
      <c r="D14" s="264"/>
      <c r="E14" s="259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61">
        <v>11</v>
      </c>
      <c r="B15" s="270" t="str">
        <f>VLOOKUP(A15,пр.взв.!B6:F37,2,FALSE)</f>
        <v>ROZHKOV MAKSIM</v>
      </c>
      <c r="C15" s="258" t="str">
        <f>VLOOKUP(A15,пр.взв.!B6:F37,3,FALSE)</f>
        <v>1987 ms</v>
      </c>
      <c r="D15" s="258" t="str">
        <f>VLOOKUP(A15,пр.взв.!B6:F37,4,FALSE)</f>
        <v>RUS</v>
      </c>
      <c r="E15" s="260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62"/>
      <c r="B16" s="271"/>
      <c r="C16" s="266"/>
      <c r="D16" s="266"/>
      <c r="E16" s="16"/>
      <c r="F16" s="20"/>
      <c r="G16" s="259"/>
      <c r="H16" s="26"/>
      <c r="I16" s="12"/>
      <c r="J16" s="12"/>
      <c r="K16" s="24"/>
      <c r="L16" s="12"/>
      <c r="M16" s="13"/>
    </row>
    <row r="17" spans="1:13" ht="12.75" customHeight="1" thickBot="1">
      <c r="A17" s="265">
        <v>7</v>
      </c>
      <c r="B17" s="267" t="str">
        <f>VLOOKUP(A17,пр.взв.!B6:F37,2,FALSE)</f>
        <v>MIRZAEV RASUL</v>
      </c>
      <c r="C17" s="263" t="str">
        <f>VLOOKUP(A17,пр.взв.!B6:F37,3,FALSE)</f>
        <v>1986 msic</v>
      </c>
      <c r="D17" s="263" t="str">
        <f>VLOOKUP(A17,пр.взв.!B6:F37,4,FALSE)</f>
        <v>RUS</v>
      </c>
      <c r="E17" s="11"/>
      <c r="F17" s="21"/>
      <c r="G17" s="260"/>
      <c r="H17" s="9"/>
      <c r="I17" s="9"/>
      <c r="J17" s="9"/>
      <c r="K17" s="40"/>
      <c r="L17" s="9"/>
      <c r="M17" s="13"/>
    </row>
    <row r="18" spans="1:13" ht="12.75" customHeight="1">
      <c r="A18" s="261"/>
      <c r="B18" s="268"/>
      <c r="C18" s="264"/>
      <c r="D18" s="264"/>
      <c r="E18" s="259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61">
        <v>15</v>
      </c>
      <c r="B19" s="270">
        <f>VLOOKUP(A19,пр.взв.!B6:F37,2,FALSE)</f>
        <v>0</v>
      </c>
      <c r="C19" s="258">
        <f>VLOOKUP(A19,пр.взв.!B6:F37,3,FALSE)</f>
        <v>0</v>
      </c>
      <c r="D19" s="258">
        <f>VLOOKUP(A19,пр.взв.!B6:F37,4,FALSE)</f>
        <v>0</v>
      </c>
      <c r="E19" s="260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62"/>
      <c r="B20" s="271"/>
      <c r="C20" s="266"/>
      <c r="D20" s="266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59"/>
      <c r="M21" s="10"/>
    </row>
    <row r="22" spans="1:13" ht="16.5" thickBot="1">
      <c r="A22" s="265">
        <v>2</v>
      </c>
      <c r="B22" s="267" t="str">
        <f>VLOOKUP(A22,пр.взв.!B5:F36,2,FALSE)</f>
        <v>SULTANALI UULU AIYLCHY</v>
      </c>
      <c r="C22" s="257" t="str">
        <f>VLOOKUP(A22,пр.взв.!B5:F36,3,FALSE)</f>
        <v>1991 cms</v>
      </c>
      <c r="D22" s="257" t="str">
        <f>VLOOKUP(A22,пр.взв.!B5:F36,4,FALSE)</f>
        <v>KGZ</v>
      </c>
      <c r="E22" s="11"/>
      <c r="F22" s="12"/>
      <c r="G22" s="12"/>
      <c r="H22" s="12"/>
      <c r="I22" s="12"/>
      <c r="J22" s="3"/>
      <c r="K22" s="260"/>
    </row>
    <row r="23" spans="1:13">
      <c r="A23" s="261"/>
      <c r="B23" s="268"/>
      <c r="C23" s="258"/>
      <c r="D23" s="258"/>
      <c r="E23" s="259"/>
      <c r="F23" s="14"/>
      <c r="G23" s="14"/>
      <c r="H23" s="12"/>
      <c r="I23" s="12"/>
      <c r="J23" s="3"/>
      <c r="K23" s="30"/>
    </row>
    <row r="24" spans="1:13" ht="13.5" thickBot="1">
      <c r="A24" s="261">
        <v>10</v>
      </c>
      <c r="B24" s="270" t="str">
        <f>VLOOKUP(A24,пр.взв.!B5:F36,2,FALSE)</f>
        <v>NIKITIN ILYA</v>
      </c>
      <c r="C24" s="258">
        <f>VLOOKUP(A24,пр.взв.!B5:F36,3,FALSE)</f>
        <v>1982</v>
      </c>
      <c r="D24" s="258" t="str">
        <f>VLOOKUP(A24,пр.взв.!B5:F36,4,FALSE)</f>
        <v>MDA</v>
      </c>
      <c r="E24" s="260"/>
      <c r="F24" s="19"/>
      <c r="G24" s="14"/>
      <c r="H24" s="12"/>
      <c r="I24" s="12"/>
      <c r="J24" s="3"/>
      <c r="K24" s="30"/>
    </row>
    <row r="25" spans="1:13" ht="16.5" thickBot="1">
      <c r="A25" s="262"/>
      <c r="B25" s="271"/>
      <c r="C25" s="266"/>
      <c r="D25" s="266"/>
      <c r="E25" s="16"/>
      <c r="F25" s="20"/>
      <c r="G25" s="259"/>
      <c r="H25" s="12"/>
      <c r="I25" s="12"/>
      <c r="J25" s="3"/>
      <c r="K25" s="30"/>
    </row>
    <row r="26" spans="1:13" ht="16.5" thickBot="1">
      <c r="A26" s="265">
        <v>6</v>
      </c>
      <c r="B26" s="267" t="str">
        <f>VLOOKUP(A26,пр.взв.!B5:F36,2,FALSE)</f>
        <v>SHAGIN VADIM</v>
      </c>
      <c r="C26" s="263" t="str">
        <f>VLOOKUP(A26,пр.взв.!B5:F36,3,FALSE)</f>
        <v>1994 ms</v>
      </c>
      <c r="D26" s="263" t="str">
        <f>VLOOKUP(A26,пр.взв.!B5:F36,4,FALSE)</f>
        <v>RUS</v>
      </c>
      <c r="E26" s="11"/>
      <c r="F26" s="20"/>
      <c r="G26" s="260"/>
      <c r="H26" s="25"/>
      <c r="I26" s="12"/>
      <c r="J26" s="3"/>
      <c r="K26" s="30"/>
    </row>
    <row r="27" spans="1:13">
      <c r="A27" s="261"/>
      <c r="B27" s="268"/>
      <c r="C27" s="264"/>
      <c r="D27" s="264"/>
      <c r="E27" s="259"/>
      <c r="F27" s="23"/>
      <c r="G27" s="14"/>
      <c r="H27" s="24"/>
      <c r="I27" s="12"/>
      <c r="J27" s="3"/>
      <c r="K27" s="30"/>
    </row>
    <row r="28" spans="1:13" ht="13.5" thickBot="1">
      <c r="A28" s="261">
        <v>14</v>
      </c>
      <c r="B28" s="270">
        <f>VLOOKUP(A28,пр.взв.!B5:F36,2,FALSE)</f>
        <v>0</v>
      </c>
      <c r="C28" s="258">
        <f>VLOOKUP(A28,пр.взв.!B5:F36,3,FALSE)</f>
        <v>0</v>
      </c>
      <c r="D28" s="258">
        <f>VLOOKUP(A28,пр.взв.!B5:F36,4,FALSE)</f>
        <v>0</v>
      </c>
      <c r="E28" s="260"/>
      <c r="F28" s="14"/>
      <c r="G28" s="14"/>
      <c r="H28" s="24"/>
      <c r="I28" s="27"/>
      <c r="J28" s="3"/>
      <c r="K28" s="30"/>
    </row>
    <row r="29" spans="1:13" ht="16.5" thickBot="1">
      <c r="A29" s="262"/>
      <c r="B29" s="271"/>
      <c r="C29" s="266"/>
      <c r="D29" s="266"/>
      <c r="E29" s="16"/>
      <c r="F29" s="274"/>
      <c r="G29" s="274"/>
      <c r="H29" s="24"/>
      <c r="I29" s="259"/>
      <c r="J29" s="2"/>
      <c r="K29" s="29"/>
    </row>
    <row r="30" spans="1:13" ht="16.5" thickBot="1">
      <c r="A30" s="265">
        <v>4</v>
      </c>
      <c r="B30" s="267" t="str">
        <f>VLOOKUP(A30,пр.взв.!B5:F36,2,FALSE)</f>
        <v>KAMILOV ARSTAN</v>
      </c>
      <c r="C30" s="263" t="str">
        <f>VLOOKUP(A30,пр.взв.!B5:F36,3,FALSE)</f>
        <v>1990 cms</v>
      </c>
      <c r="D30" s="263" t="str">
        <f>VLOOKUP(A30,пр.взв.!B5:F36,4,FALSE)</f>
        <v>KGZ</v>
      </c>
      <c r="E30" s="11"/>
      <c r="F30" s="14"/>
      <c r="G30" s="14"/>
      <c r="H30" s="24"/>
      <c r="I30" s="260"/>
    </row>
    <row r="31" spans="1:13">
      <c r="A31" s="261"/>
      <c r="B31" s="268"/>
      <c r="C31" s="264"/>
      <c r="D31" s="264"/>
      <c r="E31" s="259"/>
      <c r="F31" s="14"/>
      <c r="G31" s="14"/>
      <c r="H31" s="24"/>
      <c r="I31" s="12"/>
    </row>
    <row r="32" spans="1:13" ht="13.5" thickBot="1">
      <c r="A32" s="261">
        <v>12</v>
      </c>
      <c r="B32" s="270">
        <f>VLOOKUP(A32,пр.взв.!B5:F36,2,FALSE)</f>
        <v>0</v>
      </c>
      <c r="C32" s="258">
        <f>VLOOKUP(A32,пр.взв.!B5:F36,3,FALSE)</f>
        <v>0</v>
      </c>
      <c r="D32" s="258">
        <f>VLOOKUP(A32,пр.взв.!B5:F36,4,FALSE)</f>
        <v>0</v>
      </c>
      <c r="E32" s="260"/>
      <c r="F32" s="19"/>
      <c r="G32" s="14"/>
      <c r="H32" s="24"/>
      <c r="I32" s="12"/>
    </row>
    <row r="33" spans="1:13" ht="16.5" thickBot="1">
      <c r="A33" s="262"/>
      <c r="B33" s="271"/>
      <c r="C33" s="266"/>
      <c r="D33" s="266"/>
      <c r="E33" s="16"/>
      <c r="F33" s="20"/>
      <c r="G33" s="259"/>
      <c r="H33" s="26"/>
      <c r="I33" s="12"/>
    </row>
    <row r="34" spans="1:13" ht="16.5" thickBot="1">
      <c r="A34" s="265">
        <v>8</v>
      </c>
      <c r="B34" s="267" t="str">
        <f>VLOOKUP(A34,пр.взв.!B5:F36,2,FALSE)</f>
        <v>ENCHINOV EZHER</v>
      </c>
      <c r="C34" s="263" t="str">
        <f>VLOOKUP(A34,пр.взв.!B5:F36,3,FALSE)</f>
        <v>1982 ms</v>
      </c>
      <c r="D34" s="263" t="str">
        <f>VLOOKUP(A34,пр.взв.!B5:F36,4,FALSE)</f>
        <v>RUS</v>
      </c>
      <c r="E34" s="11"/>
      <c r="F34" s="21"/>
      <c r="G34" s="260"/>
      <c r="H34" s="9"/>
      <c r="I34" s="9"/>
    </row>
    <row r="35" spans="1:13" ht="15.75">
      <c r="A35" s="261"/>
      <c r="B35" s="268"/>
      <c r="C35" s="264"/>
      <c r="D35" s="264"/>
      <c r="E35" s="259"/>
      <c r="F35" s="22"/>
      <c r="G35" s="16"/>
      <c r="H35" s="17"/>
      <c r="I35" s="17"/>
    </row>
    <row r="36" spans="1:13" ht="16.5" thickBot="1">
      <c r="A36" s="261">
        <v>16</v>
      </c>
      <c r="B36" s="270" t="e">
        <f>VLOOKUP(A36,пр.взв.!B5:F36,2,FALSE)</f>
        <v>#N/A</v>
      </c>
      <c r="C36" s="258" t="e">
        <f>VLOOKUP(A36,пр.взв.!B5:F36,3,FALSE)</f>
        <v>#N/A</v>
      </c>
      <c r="D36" s="258" t="e">
        <f>VLOOKUP(A36,пр.взв.!B5:F36,4,FALSE)</f>
        <v>#N/A</v>
      </c>
      <c r="E36" s="260"/>
      <c r="F36" s="16"/>
      <c r="G36" s="16"/>
      <c r="H36" s="17"/>
      <c r="I36" s="17"/>
    </row>
    <row r="37" spans="1:13" ht="16.5" thickBot="1">
      <c r="A37" s="262"/>
      <c r="B37" s="271"/>
      <c r="C37" s="266"/>
      <c r="D37" s="266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73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73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72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72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D49:D50"/>
    <mergeCell ref="B36:B37"/>
    <mergeCell ref="C36:C37"/>
    <mergeCell ref="D36:D37"/>
    <mergeCell ref="D30:D31"/>
    <mergeCell ref="D40:D41"/>
    <mergeCell ref="D34:D35"/>
    <mergeCell ref="D32:D3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B24:B25"/>
    <mergeCell ref="C24:C25"/>
    <mergeCell ref="A22:A23"/>
    <mergeCell ref="A24:A25"/>
    <mergeCell ref="B22:B23"/>
    <mergeCell ref="C22:C23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7:B8"/>
    <mergeCell ref="C7:C8"/>
    <mergeCell ref="A11:A12"/>
    <mergeCell ref="B11:B12"/>
    <mergeCell ref="C11:C12"/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8" zoomScaleNormal="100" workbookViewId="0">
      <selection sqref="A1:H38"/>
    </sheetView>
  </sheetViews>
  <sheetFormatPr defaultRowHeight="12.75"/>
  <sheetData>
    <row r="1" spans="1:10" ht="30.75" customHeight="1" thickBot="1">
      <c r="A1" s="275" t="str">
        <f>[1]реквизиты!$A$2</f>
        <v>World Cup stage “Memorial A. Kharlampiev” (M&amp;W, M combat sambo)</v>
      </c>
      <c r="B1" s="276"/>
      <c r="C1" s="276"/>
      <c r="D1" s="276"/>
      <c r="E1" s="276"/>
      <c r="F1" s="276"/>
      <c r="G1" s="276"/>
      <c r="H1" s="277"/>
    </row>
    <row r="2" spans="1:10">
      <c r="A2" s="278" t="str">
        <f>[1]реквизиты!$A$3</f>
        <v xml:space="preserve">24 - 27 March 2014            Moscow (Russia)     </v>
      </c>
      <c r="B2" s="278"/>
      <c r="C2" s="278"/>
      <c r="D2" s="278"/>
      <c r="E2" s="278"/>
      <c r="F2" s="278"/>
      <c r="G2" s="278"/>
      <c r="H2" s="278"/>
    </row>
    <row r="3" spans="1:10" ht="18">
      <c r="A3" s="279" t="s">
        <v>39</v>
      </c>
      <c r="B3" s="279"/>
      <c r="C3" s="279"/>
      <c r="D3" s="279"/>
      <c r="E3" s="279"/>
      <c r="F3" s="279"/>
      <c r="G3" s="279"/>
      <c r="H3" s="279"/>
    </row>
    <row r="4" spans="1:10" ht="34.5" customHeight="1">
      <c r="A4" s="303" t="str">
        <f>пр.взв.!A4</f>
        <v>Weight category 68С кg.</v>
      </c>
      <c r="B4" s="303"/>
      <c r="C4" s="303"/>
      <c r="D4" s="303"/>
      <c r="E4" s="303"/>
      <c r="F4" s="303"/>
      <c r="G4" s="303"/>
      <c r="H4" s="303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80" t="s">
        <v>34</v>
      </c>
      <c r="B6" s="285" t="str">
        <f>VLOOKUP(J6,пр.взв.!B7:F38,2,FALSE)</f>
        <v>MIRZAEV RASUL</v>
      </c>
      <c r="C6" s="285"/>
      <c r="D6" s="285"/>
      <c r="E6" s="285"/>
      <c r="F6" s="285"/>
      <c r="G6" s="285"/>
      <c r="H6" s="283" t="str">
        <f>VLOOKUP(J6,пр.взв.!B7:E38,3,FALSE)</f>
        <v>1986 msic</v>
      </c>
      <c r="I6" s="94"/>
      <c r="J6" s="95">
        <f>пр.хода!K21</f>
        <v>7</v>
      </c>
    </row>
    <row r="7" spans="1:10" ht="18" customHeight="1">
      <c r="A7" s="281"/>
      <c r="B7" s="286" t="e">
        <f>VLOOKUP(J7,пр.взв.!B8:F39,2,FALSE)</f>
        <v>#N/A</v>
      </c>
      <c r="C7" s="286"/>
      <c r="D7" s="286"/>
      <c r="E7" s="286"/>
      <c r="F7" s="286"/>
      <c r="G7" s="286"/>
      <c r="H7" s="284"/>
      <c r="I7" s="94"/>
      <c r="J7" s="95"/>
    </row>
    <row r="8" spans="1:10" ht="18">
      <c r="A8" s="281"/>
      <c r="B8" s="296" t="str">
        <f>VLOOKUP(J6,пр.взв.!B7:E38,4,FALSE)</f>
        <v>RUS</v>
      </c>
      <c r="C8" s="296"/>
      <c r="D8" s="296"/>
      <c r="E8" s="296"/>
      <c r="F8" s="296"/>
      <c r="G8" s="296"/>
      <c r="H8" s="297"/>
      <c r="I8" s="94"/>
      <c r="J8" s="95"/>
    </row>
    <row r="9" spans="1:10" ht="18.75" thickBot="1">
      <c r="A9" s="282"/>
      <c r="B9" s="298" t="e">
        <f>VLOOKUP("пр.взв.!",пр.взв.!B8:F39,4,FALSE)</f>
        <v>#N/A</v>
      </c>
      <c r="C9" s="298"/>
      <c r="D9" s="298"/>
      <c r="E9" s="298"/>
      <c r="F9" s="298"/>
      <c r="G9" s="298"/>
      <c r="H9" s="299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300" t="s">
        <v>35</v>
      </c>
      <c r="B11" s="285" t="str">
        <f>VLOOKUP(J11,пр.взв.!B2:F43,2,FALSE)</f>
        <v>SHAGIN VADIM</v>
      </c>
      <c r="C11" s="285"/>
      <c r="D11" s="285"/>
      <c r="E11" s="285"/>
      <c r="F11" s="285"/>
      <c r="G11" s="285"/>
      <c r="H11" s="283" t="str">
        <f>VLOOKUP(J11,пр.взв.!B1:E43,3,FALSE)</f>
        <v>1994 ms</v>
      </c>
      <c r="I11" s="94"/>
      <c r="J11" s="95">
        <f>пр.хода!N7</f>
        <v>6</v>
      </c>
    </row>
    <row r="12" spans="1:10" ht="18" customHeight="1">
      <c r="A12" s="301"/>
      <c r="B12" s="286" t="e">
        <f>VLOOKUP(J12,пр.взв.!B3:F44,2,FALSE)</f>
        <v>#N/A</v>
      </c>
      <c r="C12" s="286"/>
      <c r="D12" s="286"/>
      <c r="E12" s="286"/>
      <c r="F12" s="286"/>
      <c r="G12" s="286"/>
      <c r="H12" s="284"/>
      <c r="I12" s="94"/>
      <c r="J12" s="95"/>
    </row>
    <row r="13" spans="1:10" ht="18">
      <c r="A13" s="301"/>
      <c r="B13" s="296" t="str">
        <f>VLOOKUP(J11,пр.взв.!B7:E38,4,FALSE)</f>
        <v>RUS</v>
      </c>
      <c r="C13" s="296"/>
      <c r="D13" s="296"/>
      <c r="E13" s="296"/>
      <c r="F13" s="296"/>
      <c r="G13" s="296"/>
      <c r="H13" s="297"/>
      <c r="I13" s="94"/>
      <c r="J13" s="95"/>
    </row>
    <row r="14" spans="1:10" ht="18.75" thickBot="1">
      <c r="A14" s="302"/>
      <c r="B14" s="298" t="e">
        <f>VLOOKUP("пр.взв.!",пр.взв.!B3:F44,4,FALSE)</f>
        <v>#N/A</v>
      </c>
      <c r="C14" s="298"/>
      <c r="D14" s="298"/>
      <c r="E14" s="298"/>
      <c r="F14" s="298"/>
      <c r="G14" s="298"/>
      <c r="H14" s="299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93" t="s">
        <v>36</v>
      </c>
      <c r="B16" s="285" t="str">
        <f>VLOOKUP(J16,пр.взв.!B1:F48,2,FALSE)</f>
        <v>TARKHATOV ARTUR</v>
      </c>
      <c r="C16" s="285"/>
      <c r="D16" s="285"/>
      <c r="E16" s="285"/>
      <c r="F16" s="285"/>
      <c r="G16" s="285"/>
      <c r="H16" s="283" t="str">
        <f>VLOOKUP(J16,пр.взв.!B1:E48,3,FALSE)</f>
        <v>1986 ms</v>
      </c>
      <c r="I16" s="94"/>
      <c r="J16" s="95">
        <v>5</v>
      </c>
    </row>
    <row r="17" spans="1:10" ht="18" customHeight="1">
      <c r="A17" s="294"/>
      <c r="B17" s="286" t="e">
        <f>VLOOKUP(J17,пр.взв.!B1:F49,2,FALSE)</f>
        <v>#N/A</v>
      </c>
      <c r="C17" s="286"/>
      <c r="D17" s="286"/>
      <c r="E17" s="286"/>
      <c r="F17" s="286"/>
      <c r="G17" s="286"/>
      <c r="H17" s="284"/>
      <c r="I17" s="94"/>
      <c r="J17" s="95"/>
    </row>
    <row r="18" spans="1:10" ht="18">
      <c r="A18" s="294"/>
      <c r="B18" s="296" t="str">
        <f>VLOOKUP(J16,пр.взв.!B7:E38,4,FALSE)</f>
        <v>RUS</v>
      </c>
      <c r="C18" s="296"/>
      <c r="D18" s="296"/>
      <c r="E18" s="296"/>
      <c r="F18" s="296"/>
      <c r="G18" s="296"/>
      <c r="H18" s="297"/>
      <c r="I18" s="94"/>
      <c r="J18" s="95"/>
    </row>
    <row r="19" spans="1:10" ht="18.75" thickBot="1">
      <c r="A19" s="295"/>
      <c r="B19" s="298" t="e">
        <f>VLOOKUP("пр.взв.!",пр.взв.!B1:F49,4,FALSE)</f>
        <v>#N/A</v>
      </c>
      <c r="C19" s="298"/>
      <c r="D19" s="298"/>
      <c r="E19" s="298"/>
      <c r="F19" s="298"/>
      <c r="G19" s="298"/>
      <c r="H19" s="299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93" t="s">
        <v>36</v>
      </c>
      <c r="B21" s="285" t="str">
        <f>VLOOKUP(J21,пр.взв.!B2:F53,2,FALSE)</f>
        <v>ENCHINOV EZHER</v>
      </c>
      <c r="C21" s="285"/>
      <c r="D21" s="285"/>
      <c r="E21" s="285"/>
      <c r="F21" s="285"/>
      <c r="G21" s="285"/>
      <c r="H21" s="283" t="str">
        <f>VLOOKUP(J21,пр.взв.!B2:E53,3,FALSE)</f>
        <v>1982 ms</v>
      </c>
      <c r="I21" s="94"/>
      <c r="J21" s="95">
        <v>8</v>
      </c>
    </row>
    <row r="22" spans="1:10" ht="18" customHeight="1">
      <c r="A22" s="294"/>
      <c r="B22" s="286" t="e">
        <f>VLOOKUP(J22,пр.взв.!B3:F54,2,FALSE)</f>
        <v>#N/A</v>
      </c>
      <c r="C22" s="286"/>
      <c r="D22" s="286"/>
      <c r="E22" s="286"/>
      <c r="F22" s="286"/>
      <c r="G22" s="286"/>
      <c r="H22" s="284"/>
      <c r="I22" s="94"/>
      <c r="J22" s="95"/>
    </row>
    <row r="23" spans="1:10" ht="18">
      <c r="A23" s="294"/>
      <c r="B23" s="296" t="str">
        <f>VLOOKUP(J21,пр.взв.!B7:E38,4,FALSE)</f>
        <v>RUS</v>
      </c>
      <c r="C23" s="296"/>
      <c r="D23" s="296"/>
      <c r="E23" s="296"/>
      <c r="F23" s="296"/>
      <c r="G23" s="296"/>
      <c r="H23" s="297"/>
      <c r="I23" s="94"/>
    </row>
    <row r="24" spans="1:10" ht="18.75" thickBot="1">
      <c r="A24" s="295"/>
      <c r="B24" s="298" t="e">
        <f>VLOOKUP("пр.взв.!",пр.взв.!B3:F54,4,FALSE)</f>
        <v>#N/A</v>
      </c>
      <c r="C24" s="298"/>
      <c r="D24" s="298"/>
      <c r="E24" s="298"/>
      <c r="F24" s="298"/>
      <c r="G24" s="298"/>
      <c r="H24" s="299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87"/>
      <c r="B28" s="288"/>
      <c r="C28" s="288"/>
      <c r="D28" s="288"/>
      <c r="E28" s="288"/>
      <c r="F28" s="288"/>
      <c r="G28" s="288"/>
      <c r="H28" s="289"/>
    </row>
    <row r="29" spans="1:10" ht="13.5" customHeight="1" thickBot="1">
      <c r="A29" s="290"/>
      <c r="B29" s="291"/>
      <c r="C29" s="291"/>
      <c r="D29" s="291"/>
      <c r="E29" s="291"/>
      <c r="F29" s="291"/>
      <c r="G29" s="291"/>
      <c r="H29" s="292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1:A14"/>
    <mergeCell ref="H11:H12"/>
    <mergeCell ref="A16:A19"/>
    <mergeCell ref="B21:G22"/>
    <mergeCell ref="A4:H4"/>
    <mergeCell ref="B8:H9"/>
    <mergeCell ref="B11:G12"/>
    <mergeCell ref="B13:H14"/>
    <mergeCell ref="B16:G17"/>
    <mergeCell ref="A28:H29"/>
    <mergeCell ref="A21:A24"/>
    <mergeCell ref="H21:H22"/>
    <mergeCell ref="H16:H17"/>
    <mergeCell ref="B18:H19"/>
    <mergeCell ref="B23:H24"/>
    <mergeCell ref="A1:H1"/>
    <mergeCell ref="A2:H2"/>
    <mergeCell ref="A3:H3"/>
    <mergeCell ref="A6:A9"/>
    <mergeCell ref="H6:H7"/>
    <mergeCell ref="B6:G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workbookViewId="0">
      <selection activeCell="T36" sqref="T36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47" t="s">
        <v>51</v>
      </c>
      <c r="F1" s="348"/>
      <c r="G1" s="348"/>
      <c r="H1" s="348"/>
      <c r="I1" s="348"/>
      <c r="J1" s="349"/>
      <c r="K1" s="341" t="str">
        <f>[1]реквизиты!$A$2</f>
        <v>World Cup stage “Memorial A. Kharlampiev” (M&amp;W, M combat sambo)</v>
      </c>
      <c r="L1" s="342"/>
      <c r="M1" s="342"/>
      <c r="N1" s="342"/>
      <c r="O1" s="342"/>
      <c r="P1" s="343"/>
      <c r="Q1" s="44"/>
      <c r="R1" s="44"/>
      <c r="S1" s="44"/>
      <c r="T1" s="44"/>
      <c r="U1" s="8"/>
    </row>
    <row r="2" spans="1:22" ht="31.5" customHeight="1" thickBot="1">
      <c r="C2" s="3"/>
      <c r="D2" s="54"/>
      <c r="E2" s="350" t="str">
        <f>пр.взв.!A4</f>
        <v>Weight category 68С кg.</v>
      </c>
      <c r="F2" s="351"/>
      <c r="G2" s="351"/>
      <c r="H2" s="351"/>
      <c r="I2" s="351"/>
      <c r="J2" s="352"/>
      <c r="K2" s="344" t="str">
        <f>[1]реквизиты!$A$3</f>
        <v xml:space="preserve">24 - 27 March 2014            Moscow (Russia)     </v>
      </c>
      <c r="L2" s="345"/>
      <c r="M2" s="345"/>
      <c r="N2" s="345"/>
      <c r="O2" s="345"/>
      <c r="P2" s="346"/>
      <c r="V2" s="102"/>
    </row>
    <row r="3" spans="1:22" ht="19.5" customHeight="1">
      <c r="C3" s="304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05" t="s">
        <v>21</v>
      </c>
    </row>
    <row r="5" spans="1:22" ht="12.75" customHeight="1" thickBot="1">
      <c r="A5" s="338" t="s">
        <v>47</v>
      </c>
      <c r="C5" s="308">
        <v>1</v>
      </c>
      <c r="D5" s="314" t="str">
        <f>VLOOKUP(C5,пр.взв.!B7:F38,2,FALSE)</f>
        <v>GADOIEV SANAT</v>
      </c>
      <c r="E5" s="306" t="str">
        <f>VLOOKUP(C5,пр.взв.!B7:F38,3,FALSE)</f>
        <v>1994 ms</v>
      </c>
      <c r="F5" s="323" t="str">
        <f>VLOOKUP(C5,пр.взв.!B7:F38,4,FALSE)</f>
        <v>UZB</v>
      </c>
      <c r="G5" s="105"/>
      <c r="H5" s="50"/>
      <c r="I5" s="50"/>
      <c r="J5" s="50"/>
      <c r="K5" s="50"/>
      <c r="L5" s="12"/>
      <c r="M5" s="318">
        <v>1</v>
      </c>
      <c r="N5" s="356">
        <f>K21</f>
        <v>7</v>
      </c>
      <c r="O5" s="358" t="str">
        <f>VLOOKUP(N5,пр.взв.!B7:E38,2,FALSE)</f>
        <v>MIRZAEV RASUL</v>
      </c>
      <c r="P5" s="353" t="str">
        <f>VLOOKUP(N5,пр.взв.!B7:F38,4,FALSE)</f>
        <v>RUS</v>
      </c>
    </row>
    <row r="6" spans="1:22" ht="12.75" customHeight="1">
      <c r="A6" s="339"/>
      <c r="C6" s="309"/>
      <c r="D6" s="315">
        <f>пр.взв.!C8</f>
        <v>0</v>
      </c>
      <c r="E6" s="307"/>
      <c r="F6" s="324">
        <f>пр.взв.!E8</f>
        <v>0</v>
      </c>
      <c r="G6" s="333">
        <v>9</v>
      </c>
      <c r="H6" s="106"/>
      <c r="I6" s="106"/>
      <c r="J6" s="50"/>
      <c r="K6" s="120"/>
      <c r="M6" s="319"/>
      <c r="N6" s="357"/>
      <c r="O6" s="359" t="e">
        <f>VLOOKUP(N6,пр.взв.!B7:E38,2,FALSE)</f>
        <v>#N/A</v>
      </c>
      <c r="P6" s="354" t="e">
        <f>VLOOKUP(N6,пр.взв.!B7:E38,4,FALSE)</f>
        <v>#N/A</v>
      </c>
    </row>
    <row r="7" spans="1:22" ht="12.75" customHeight="1" thickBot="1">
      <c r="A7" s="339"/>
      <c r="C7" s="310">
        <v>9</v>
      </c>
      <c r="D7" s="316" t="str">
        <f>VLOOKUP(C7,пр.взв.!B7:F38,2,FALSE)</f>
        <v>TURATBEK UULU KUBANYCHBEK</v>
      </c>
      <c r="E7" s="312" t="str">
        <f>VLOOKUP(C7,пр.взв.!B7:F38,3,FALSE)</f>
        <v>1993 cms</v>
      </c>
      <c r="F7" s="325" t="str">
        <f>VLOOKUP(C7,пр.взв.!B7:F38,4,FALSE)</f>
        <v>KGZ</v>
      </c>
      <c r="G7" s="334"/>
      <c r="H7" s="107"/>
      <c r="I7" s="106"/>
      <c r="J7" s="50"/>
      <c r="K7" s="120"/>
      <c r="M7" s="355">
        <v>2</v>
      </c>
      <c r="N7" s="357">
        <v>6</v>
      </c>
      <c r="O7" s="359" t="str">
        <f>VLOOKUP(N7,пр.взв.!B7:E38,2,FALSE)</f>
        <v>SHAGIN VADIM</v>
      </c>
      <c r="P7" s="354" t="str">
        <f>VLOOKUP(N7,пр.взв.!B7:E38,4,FALSE)</f>
        <v>RUS</v>
      </c>
      <c r="T7" s="7"/>
    </row>
    <row r="8" spans="1:22" ht="12.75" customHeight="1" thickBot="1">
      <c r="A8" s="339"/>
      <c r="C8" s="311"/>
      <c r="D8" s="317">
        <f>пр.взв.!C24</f>
        <v>0</v>
      </c>
      <c r="E8" s="313"/>
      <c r="F8" s="326">
        <f>пр.взв.!E24</f>
        <v>0</v>
      </c>
      <c r="G8" s="108"/>
      <c r="H8" s="106"/>
      <c r="I8" s="327">
        <v>5</v>
      </c>
      <c r="J8" s="50"/>
      <c r="K8" s="120"/>
      <c r="M8" s="355"/>
      <c r="N8" s="357"/>
      <c r="O8" s="359" t="e">
        <f>VLOOKUP(N8,пр.взв.!B1:E40,2,FALSE)</f>
        <v>#N/A</v>
      </c>
      <c r="P8" s="354" t="e">
        <f>VLOOKUP(N8,пр.взв.!B2:E40,4,FALSE)</f>
        <v>#N/A</v>
      </c>
    </row>
    <row r="9" spans="1:22" ht="12.75" customHeight="1" thickBot="1">
      <c r="A9" s="339"/>
      <c r="C9" s="308">
        <v>5</v>
      </c>
      <c r="D9" s="314" t="str">
        <f>VLOOKUP(C9,пр.взв.!B7:F38,2,FALSE)</f>
        <v>TARKHATOV ARTUR</v>
      </c>
      <c r="E9" s="306" t="str">
        <f>VLOOKUP(C9,пр.взв.!B7:F38,3,FALSE)</f>
        <v>1986 ms</v>
      </c>
      <c r="F9" s="323" t="str">
        <f>VLOOKUP(C9,пр.взв.!B7:F38,4,FALSE)</f>
        <v>RUS</v>
      </c>
      <c r="G9" s="105"/>
      <c r="H9" s="106"/>
      <c r="I9" s="328"/>
      <c r="J9" s="109"/>
      <c r="K9" s="50"/>
      <c r="M9" s="321">
        <v>3</v>
      </c>
      <c r="N9" s="357">
        <v>5</v>
      </c>
      <c r="O9" s="359" t="str">
        <f>VLOOKUP(N9,пр.взв.!B7:E38,2,FALSE)</f>
        <v>TARKHATOV ARTUR</v>
      </c>
      <c r="P9" s="354" t="str">
        <f>VLOOKUP(N9,пр.взв.!B7:E38,4,FALSE)</f>
        <v>RUS</v>
      </c>
    </row>
    <row r="10" spans="1:22" ht="12.75" customHeight="1">
      <c r="A10" s="339"/>
      <c r="C10" s="309"/>
      <c r="D10" s="315">
        <f>пр.взв.!C16</f>
        <v>0</v>
      </c>
      <c r="E10" s="307"/>
      <c r="F10" s="324">
        <f>пр.взв.!E16</f>
        <v>0</v>
      </c>
      <c r="G10" s="331">
        <v>5</v>
      </c>
      <c r="H10" s="110"/>
      <c r="I10" s="106"/>
      <c r="J10" s="111"/>
      <c r="K10" s="50"/>
      <c r="L10" s="12"/>
      <c r="M10" s="321"/>
      <c r="N10" s="357"/>
      <c r="O10" s="359" t="e">
        <f>VLOOKUP(N10,пр.взв.!B1:E42,2,FALSE)</f>
        <v>#N/A</v>
      </c>
      <c r="P10" s="354" t="e">
        <f>VLOOKUP(N10,пр.взв.!B1:E42,4,FALSE)</f>
        <v>#N/A</v>
      </c>
    </row>
    <row r="11" spans="1:22" ht="12.75" customHeight="1" thickBot="1">
      <c r="A11" s="339"/>
      <c r="C11" s="310">
        <v>13</v>
      </c>
      <c r="D11" s="316"/>
      <c r="E11" s="312"/>
      <c r="F11" s="325"/>
      <c r="G11" s="332"/>
      <c r="H11" s="106"/>
      <c r="I11" s="106"/>
      <c r="J11" s="111"/>
      <c r="K11" s="121"/>
      <c r="L11" s="28"/>
      <c r="M11" s="321">
        <v>3</v>
      </c>
      <c r="N11" s="357">
        <v>8</v>
      </c>
      <c r="O11" s="359" t="str">
        <f>VLOOKUP(N11,пр.взв.!B7:E38,2,FALSE)</f>
        <v>ENCHINOV EZHER</v>
      </c>
      <c r="P11" s="354" t="str">
        <f>VLOOKUP(N11,пр.взв.!B7:E38,4,FALSE)</f>
        <v>RUS</v>
      </c>
    </row>
    <row r="12" spans="1:22" ht="12.75" customHeight="1" thickBot="1">
      <c r="A12" s="340"/>
      <c r="C12" s="311"/>
      <c r="D12" s="317"/>
      <c r="E12" s="313"/>
      <c r="F12" s="326"/>
      <c r="G12" s="108"/>
      <c r="H12" s="106"/>
      <c r="I12" s="106"/>
      <c r="J12" s="50"/>
      <c r="K12" s="327">
        <v>7</v>
      </c>
      <c r="L12" s="12"/>
      <c r="M12" s="321"/>
      <c r="N12" s="357"/>
      <c r="O12" s="359" t="e">
        <f>VLOOKUP(N12,пр.взв.!B3:E44,2,FALSE)</f>
        <v>#N/A</v>
      </c>
      <c r="P12" s="354" t="e">
        <f>VLOOKUP(N12,пр.взв.!B3:E44,4,FALSE)</f>
        <v>#N/A</v>
      </c>
    </row>
    <row r="13" spans="1:22" ht="12.75" customHeight="1" thickBot="1">
      <c r="A13" s="338" t="s">
        <v>48</v>
      </c>
      <c r="C13" s="308">
        <v>3</v>
      </c>
      <c r="D13" s="314" t="str">
        <f>VLOOKUP(C13,пр.взв.!B7:F38,2,FALSE)</f>
        <v>DAULETKHANOV DANIYAR</v>
      </c>
      <c r="E13" s="306" t="str">
        <f>VLOOKUP(C13,пр.взв.!B7:F38,3,FALSE)</f>
        <v>1988 ms</v>
      </c>
      <c r="F13" s="323" t="str">
        <f>VLOOKUP(C13,пр.взв.!B7:F38,4,FALSE)</f>
        <v>KAZ</v>
      </c>
      <c r="G13" s="105"/>
      <c r="H13" s="106"/>
      <c r="I13" s="106"/>
      <c r="J13" s="50"/>
      <c r="K13" s="328"/>
      <c r="L13" s="12"/>
      <c r="M13" s="322" t="s">
        <v>79</v>
      </c>
      <c r="N13" s="357">
        <v>9</v>
      </c>
      <c r="O13" s="359" t="str">
        <f>VLOOKUP(N13,пр.взв.!B7:E38,2,FALSE)</f>
        <v>TURATBEK UULU KUBANYCHBEK</v>
      </c>
      <c r="P13" s="354" t="str">
        <f>VLOOKUP(N13,пр.взв.!B7:E38,4,FALSE)</f>
        <v>KGZ</v>
      </c>
      <c r="Q13" s="87"/>
      <c r="R13" s="87"/>
      <c r="S13" s="87"/>
      <c r="T13" s="87"/>
    </row>
    <row r="14" spans="1:22" ht="12.75" customHeight="1">
      <c r="A14" s="339"/>
      <c r="C14" s="309"/>
      <c r="D14" s="315">
        <f>пр.взв.!C12</f>
        <v>0</v>
      </c>
      <c r="E14" s="307"/>
      <c r="F14" s="324">
        <f>пр.взв.!E12</f>
        <v>0</v>
      </c>
      <c r="G14" s="333">
        <v>11</v>
      </c>
      <c r="H14" s="106"/>
      <c r="I14" s="106"/>
      <c r="J14" s="111"/>
      <c r="K14" s="111"/>
      <c r="L14" s="12"/>
      <c r="M14" s="322"/>
      <c r="N14" s="357"/>
      <c r="O14" s="359" t="e">
        <f>VLOOKUP(N14,пр.взв.!B1:E46,2,FALSE)</f>
        <v>#N/A</v>
      </c>
      <c r="P14" s="354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39"/>
      <c r="C15" s="310">
        <v>11</v>
      </c>
      <c r="D15" s="316" t="str">
        <f>VLOOKUP(C15,пр.взв.!B7:F38,2,FALSE)</f>
        <v>ROZHKOV MAKSIM</v>
      </c>
      <c r="E15" s="312" t="str">
        <f>VLOOKUP(C15,пр.взв.!B7:F38,3,FALSE)</f>
        <v>1987 ms</v>
      </c>
      <c r="F15" s="325" t="str">
        <f>VLOOKUP(C15,пр.взв.!B7:F38,4,FALSE)</f>
        <v>RUS</v>
      </c>
      <c r="G15" s="334"/>
      <c r="H15" s="107"/>
      <c r="I15" s="106"/>
      <c r="J15" s="111"/>
      <c r="K15" s="111"/>
      <c r="L15" s="12"/>
      <c r="M15" s="322" t="s">
        <v>79</v>
      </c>
      <c r="N15" s="357">
        <v>11</v>
      </c>
      <c r="O15" s="359" t="str">
        <f>VLOOKUP(N15,пр.взв.!B7:E38,2,FALSE)</f>
        <v>ROZHKOV MAKSIM</v>
      </c>
      <c r="P15" s="354" t="str">
        <f>VLOOKUP(N15,пр.взв.!B7:E38,4,FALSE)</f>
        <v>RUS</v>
      </c>
      <c r="Q15" s="87"/>
      <c r="R15" s="87"/>
      <c r="S15" s="87"/>
      <c r="T15" s="87"/>
    </row>
    <row r="16" spans="1:22" ht="12.75" customHeight="1" thickBot="1">
      <c r="A16" s="339"/>
      <c r="C16" s="311"/>
      <c r="D16" s="317">
        <f>пр.взв.!C28</f>
        <v>0</v>
      </c>
      <c r="E16" s="313"/>
      <c r="F16" s="326">
        <f>пр.взв.!E28</f>
        <v>0</v>
      </c>
      <c r="G16" s="108"/>
      <c r="H16" s="106"/>
      <c r="I16" s="329">
        <v>7</v>
      </c>
      <c r="J16" s="113"/>
      <c r="K16" s="111"/>
      <c r="L16" s="12"/>
      <c r="M16" s="322"/>
      <c r="N16" s="357"/>
      <c r="O16" s="359" t="e">
        <f>VLOOKUP(N16,пр.взв.!B1:E48,2,FALSE)</f>
        <v>#N/A</v>
      </c>
      <c r="P16" s="354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39"/>
      <c r="C17" s="308">
        <v>7</v>
      </c>
      <c r="D17" s="314" t="str">
        <f>VLOOKUP(C17,пр.взв.!B7:F38,2,FALSE)</f>
        <v>MIRZAEV RASUL</v>
      </c>
      <c r="E17" s="306" t="str">
        <f>VLOOKUP(C17,пр.взв.!B7:F38,3,FALSE)</f>
        <v>1986 msic</v>
      </c>
      <c r="F17" s="323" t="str">
        <f>VLOOKUP(C17,пр.взв.!B7:F38,4,FALSE)</f>
        <v>RUS</v>
      </c>
      <c r="G17" s="105"/>
      <c r="H17" s="108"/>
      <c r="I17" s="330"/>
      <c r="J17" s="114"/>
      <c r="K17" s="115"/>
      <c r="L17" s="9"/>
      <c r="M17" s="322" t="s">
        <v>79</v>
      </c>
      <c r="N17" s="360">
        <v>2</v>
      </c>
      <c r="O17" s="315" t="str">
        <f>VLOOKUP(N17,пр.взв.!B7:E38,2,FALSE)</f>
        <v>SULTANALI UULU AIYLCHY</v>
      </c>
      <c r="P17" s="361" t="str">
        <f>VLOOKUP(N17,пр.взв.!B7:E38,4,FALSE)</f>
        <v>KGZ</v>
      </c>
      <c r="Q17" s="87"/>
      <c r="R17" s="87"/>
      <c r="S17" s="87"/>
      <c r="T17" s="87"/>
    </row>
    <row r="18" spans="1:20" ht="12.75" customHeight="1">
      <c r="A18" s="339"/>
      <c r="C18" s="309"/>
      <c r="D18" s="315">
        <f>пр.взв.!C20</f>
        <v>0</v>
      </c>
      <c r="E18" s="307"/>
      <c r="F18" s="324">
        <f>пр.взв.!E20</f>
        <v>0</v>
      </c>
      <c r="G18" s="331">
        <v>7</v>
      </c>
      <c r="H18" s="116"/>
      <c r="I18" s="108"/>
      <c r="J18" s="117"/>
      <c r="K18" s="111"/>
      <c r="L18" s="17"/>
      <c r="M18" s="322"/>
      <c r="N18" s="357"/>
      <c r="O18" s="359" t="e">
        <f>VLOOKUP(N18,пр.взв.!B1:E50,2,FALSE)</f>
        <v>#N/A</v>
      </c>
      <c r="P18" s="354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39"/>
      <c r="C19" s="310">
        <v>15</v>
      </c>
      <c r="D19" s="316"/>
      <c r="E19" s="312"/>
      <c r="F19" s="325"/>
      <c r="G19" s="332"/>
      <c r="H19" s="108"/>
      <c r="I19" s="108"/>
      <c r="J19" s="117"/>
      <c r="K19" s="111"/>
      <c r="L19" s="17"/>
      <c r="M19" s="322" t="s">
        <v>79</v>
      </c>
      <c r="N19" s="357">
        <v>4</v>
      </c>
      <c r="O19" s="359" t="str">
        <f>VLOOKUP(N19,пр.взв.!B7:E38,2,FALSE)</f>
        <v>KAMILOV ARSTAN</v>
      </c>
      <c r="P19" s="354" t="str">
        <f>VLOOKUP(N19,пр.взв.!B7:E38,4,FALSE)</f>
        <v>KGZ</v>
      </c>
      <c r="Q19" s="87"/>
      <c r="R19" s="87"/>
      <c r="S19" s="87"/>
      <c r="T19" s="87"/>
    </row>
    <row r="20" spans="1:20" ht="12.6" customHeight="1" thickBot="1">
      <c r="A20" s="340"/>
      <c r="C20" s="311"/>
      <c r="D20" s="317"/>
      <c r="E20" s="313"/>
      <c r="F20" s="326"/>
      <c r="G20" s="108"/>
      <c r="H20" s="105"/>
      <c r="I20" s="105"/>
      <c r="J20" s="117"/>
      <c r="K20" s="111"/>
      <c r="L20" s="17"/>
      <c r="M20" s="322"/>
      <c r="N20" s="357"/>
      <c r="O20" s="359" t="e">
        <f>VLOOKUP(N20,пр.взв.!B2:E52,2,FALSE)</f>
        <v>#N/A</v>
      </c>
      <c r="P20" s="354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20"/>
      <c r="D21" s="59"/>
      <c r="E21" s="6"/>
      <c r="F21" s="3"/>
      <c r="G21" s="122"/>
      <c r="H21" s="122"/>
      <c r="I21" s="122"/>
      <c r="J21" s="120"/>
      <c r="K21" s="365">
        <v>7</v>
      </c>
      <c r="M21" s="322" t="s">
        <v>80</v>
      </c>
      <c r="N21" s="357">
        <v>1</v>
      </c>
      <c r="O21" s="359" t="str">
        <f>VLOOKUP(N21,пр.взв.!B7:E38,2,FALSE)</f>
        <v>GADOIEV SANAT</v>
      </c>
      <c r="P21" s="354" t="str">
        <f>VLOOKUP(N21,пр.взв.!B7:E38,4,FALSE)</f>
        <v>UZB</v>
      </c>
      <c r="Q21" s="87"/>
      <c r="R21" s="87"/>
      <c r="S21" s="87"/>
      <c r="T21" s="87"/>
    </row>
    <row r="22" spans="1:20" ht="12.6" customHeight="1" thickBot="1">
      <c r="C22" s="305"/>
      <c r="D22" s="60"/>
      <c r="G22" s="120"/>
      <c r="H22" s="120"/>
      <c r="I22" s="120"/>
      <c r="J22" s="120"/>
      <c r="K22" s="366"/>
      <c r="L22" s="51"/>
      <c r="M22" s="322"/>
      <c r="N22" s="357"/>
      <c r="O22" s="359" t="e">
        <f>VLOOKUP(N22,пр.взв.!B2:E54,2,FALSE)</f>
        <v>#N/A</v>
      </c>
      <c r="P22" s="354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38" t="s">
        <v>49</v>
      </c>
      <c r="C23" s="308">
        <v>2</v>
      </c>
      <c r="D23" s="314" t="str">
        <f>VLOOKUP(C23,пр.взв.!B7:F38,2,FALSE)</f>
        <v>SULTANALI UULU AIYLCHY</v>
      </c>
      <c r="E23" s="306" t="str">
        <f>VLOOKUP(C23,пр.взв.!B7:F38,3,FALSE)</f>
        <v>1991 cms</v>
      </c>
      <c r="F23" s="323" t="str">
        <f>VLOOKUP(C23,пр.взв.!B7:F38,4,FALSE)</f>
        <v>KGZ</v>
      </c>
      <c r="G23" s="105"/>
      <c r="H23" s="50"/>
      <c r="I23" s="50"/>
      <c r="J23" s="50"/>
      <c r="K23" s="112"/>
      <c r="M23" s="322" t="s">
        <v>80</v>
      </c>
      <c r="N23" s="357">
        <v>3</v>
      </c>
      <c r="O23" s="359" t="str">
        <f>VLOOKUP(N23,пр.взв.!B7:E38,2,FALSE)</f>
        <v>DAULETKHANOV DANIYAR</v>
      </c>
      <c r="P23" s="354" t="str">
        <f>VLOOKUP(N23,пр.взв.!B7:E38,4,FALSE)</f>
        <v>KAZ</v>
      </c>
    </row>
    <row r="24" spans="1:20" ht="12.6" customHeight="1">
      <c r="A24" s="339"/>
      <c r="C24" s="309"/>
      <c r="D24" s="315">
        <f>пр.взв.!C10</f>
        <v>0</v>
      </c>
      <c r="E24" s="307"/>
      <c r="F24" s="324"/>
      <c r="G24" s="333">
        <v>2</v>
      </c>
      <c r="H24" s="106"/>
      <c r="I24" s="106"/>
      <c r="J24" s="50"/>
      <c r="K24" s="123"/>
      <c r="M24" s="322"/>
      <c r="N24" s="357"/>
      <c r="O24" s="359" t="e">
        <f>VLOOKUP(N24,пр.взв.!B2:E56,2,FALSE)</f>
        <v>#N/A</v>
      </c>
      <c r="P24" s="354" t="e">
        <f>VLOOKUP(N24,пр.взв.!B5:E56,4,FALSE)</f>
        <v>#N/A</v>
      </c>
    </row>
    <row r="25" spans="1:20" ht="12.6" customHeight="1" thickBot="1">
      <c r="A25" s="339"/>
      <c r="C25" s="310">
        <v>10</v>
      </c>
      <c r="D25" s="316" t="str">
        <f>VLOOKUP(C25,пр.взв.!B7:F38,2,FALSE)</f>
        <v>NIKITIN ILYA</v>
      </c>
      <c r="E25" s="312">
        <f>VLOOKUP(C25,пр.взв.!B7:F38,3,FALSE)</f>
        <v>1982</v>
      </c>
      <c r="F25" s="325" t="str">
        <f>VLOOKUP(C25,пр.взв.!B7:F38,4,FALSE)</f>
        <v>MDA</v>
      </c>
      <c r="G25" s="334"/>
      <c r="H25" s="107"/>
      <c r="I25" s="106"/>
      <c r="J25" s="50"/>
      <c r="K25" s="123"/>
      <c r="M25" s="322" t="s">
        <v>80</v>
      </c>
      <c r="N25" s="357">
        <v>10</v>
      </c>
      <c r="O25" s="359" t="str">
        <f>VLOOKUP(N25,пр.взв.!B7:E38,2,FALSE)</f>
        <v>NIKITIN ILYA</v>
      </c>
      <c r="P25" s="354" t="str">
        <f>VLOOKUP(N25,пр.взв.!B7:E38,4,FALSE)</f>
        <v>MDA</v>
      </c>
    </row>
    <row r="26" spans="1:20" ht="12.6" customHeight="1" thickBot="1">
      <c r="A26" s="339"/>
      <c r="C26" s="311"/>
      <c r="D26" s="317">
        <f>пр.взв.!C26</f>
        <v>0</v>
      </c>
      <c r="E26" s="313"/>
      <c r="F26" s="326"/>
      <c r="G26" s="108"/>
      <c r="H26" s="106"/>
      <c r="I26" s="327">
        <v>6</v>
      </c>
      <c r="J26" s="50"/>
      <c r="K26" s="123"/>
      <c r="M26" s="335"/>
      <c r="N26" s="362"/>
      <c r="O26" s="363" t="e">
        <f>VLOOKUP(N26,пр.взв.!B2:E58,2,FALSE)</f>
        <v>#N/A</v>
      </c>
      <c r="P26" s="364" t="e">
        <f>VLOOKUP(N26,пр.взв.!B7:E58,4,FALSE)</f>
        <v>#N/A</v>
      </c>
    </row>
    <row r="27" spans="1:20" ht="12.6" customHeight="1" thickBot="1">
      <c r="A27" s="339"/>
      <c r="C27" s="308">
        <v>6</v>
      </c>
      <c r="D27" s="314" t="str">
        <f>VLOOKUP(C27,пр.взв.!B7:F38,2,FALSE)</f>
        <v>SHAGIN VADIM</v>
      </c>
      <c r="E27" s="306" t="str">
        <f>VLOOKUP(C27,пр.взв.!B7:F38,3,FALSE)</f>
        <v>1994 ms</v>
      </c>
      <c r="F27" s="323" t="str">
        <f>VLOOKUP(C27,пр.взв.!B7:F38,4,FALSE)</f>
        <v>RUS</v>
      </c>
      <c r="G27" s="105"/>
      <c r="H27" s="106"/>
      <c r="I27" s="328"/>
      <c r="J27" s="109"/>
      <c r="K27" s="111"/>
    </row>
    <row r="28" spans="1:20" ht="12.6" customHeight="1">
      <c r="A28" s="339"/>
      <c r="C28" s="309"/>
      <c r="D28" s="315">
        <f>пр.взв.!C18</f>
        <v>0</v>
      </c>
      <c r="E28" s="307"/>
      <c r="F28" s="324"/>
      <c r="G28" s="331">
        <v>6</v>
      </c>
      <c r="H28" s="110"/>
      <c r="I28" s="106"/>
      <c r="J28" s="111"/>
      <c r="K28" s="111"/>
      <c r="L28" s="12"/>
    </row>
    <row r="29" spans="1:20" ht="12.6" customHeight="1" thickBot="1">
      <c r="A29" s="339"/>
      <c r="C29" s="310">
        <v>14</v>
      </c>
      <c r="D29" s="316"/>
      <c r="E29" s="312"/>
      <c r="F29" s="325"/>
      <c r="G29" s="332"/>
      <c r="H29" s="106"/>
      <c r="I29" s="106"/>
      <c r="J29" s="111"/>
      <c r="K29" s="124"/>
      <c r="L29" s="28"/>
      <c r="M29" s="87"/>
      <c r="N29" s="87"/>
    </row>
    <row r="30" spans="1:20" ht="12.6" customHeight="1" thickBot="1">
      <c r="A30" s="340"/>
      <c r="C30" s="311"/>
      <c r="D30" s="317"/>
      <c r="E30" s="313"/>
      <c r="F30" s="326"/>
      <c r="G30" s="108"/>
      <c r="H30" s="106"/>
      <c r="I30" s="106"/>
      <c r="J30" s="50"/>
      <c r="K30" s="329">
        <v>6</v>
      </c>
      <c r="L30" s="12"/>
      <c r="M30" s="87"/>
      <c r="N30" s="87"/>
    </row>
    <row r="31" spans="1:20" ht="12.6" customHeight="1" thickBot="1">
      <c r="A31" s="338" t="s">
        <v>50</v>
      </c>
      <c r="C31" s="308">
        <v>4</v>
      </c>
      <c r="D31" s="314" t="str">
        <f>VLOOKUP(C31,пр.взв.!B7:F38,2,FALSE)</f>
        <v>KAMILOV ARSTAN</v>
      </c>
      <c r="E31" s="306" t="str">
        <f>VLOOKUP(C31,пр.взв.!B7:F38,3,FALSE)</f>
        <v>1990 cms</v>
      </c>
      <c r="F31" s="323" t="str">
        <f>VLOOKUP(C31,пр.взв.!B7:F38,4,FALSE)</f>
        <v>KGZ</v>
      </c>
      <c r="G31" s="105"/>
      <c r="H31" s="106"/>
      <c r="I31" s="106"/>
      <c r="J31" s="50"/>
      <c r="K31" s="330"/>
      <c r="L31" s="12"/>
      <c r="M31" s="87"/>
      <c r="N31" s="87"/>
    </row>
    <row r="32" spans="1:20" ht="12.6" customHeight="1">
      <c r="A32" s="339"/>
      <c r="C32" s="309"/>
      <c r="D32" s="315">
        <f>пр.взв.!C14</f>
        <v>0</v>
      </c>
      <c r="E32" s="307"/>
      <c r="F32" s="324"/>
      <c r="G32" s="333">
        <v>4</v>
      </c>
      <c r="H32" s="106"/>
      <c r="I32" s="106"/>
      <c r="J32" s="111"/>
      <c r="K32" s="50"/>
      <c r="L32" s="12"/>
      <c r="M32" s="87"/>
      <c r="N32" s="87"/>
    </row>
    <row r="33" spans="1:18" ht="12.6" customHeight="1" thickBot="1">
      <c r="A33" s="339"/>
      <c r="C33" s="310">
        <v>12</v>
      </c>
      <c r="D33" s="316"/>
      <c r="E33" s="312"/>
      <c r="F33" s="325"/>
      <c r="G33" s="334"/>
      <c r="H33" s="107"/>
      <c r="I33" s="106"/>
      <c r="J33" s="111"/>
      <c r="K33" s="50"/>
      <c r="L33" s="12"/>
      <c r="M33" s="87"/>
      <c r="N33" s="87"/>
    </row>
    <row r="34" spans="1:18" ht="12.6" customHeight="1" thickBot="1">
      <c r="A34" s="339"/>
      <c r="C34" s="311"/>
      <c r="D34" s="317"/>
      <c r="E34" s="313"/>
      <c r="F34" s="326"/>
      <c r="G34" s="108"/>
      <c r="H34" s="106"/>
      <c r="I34" s="329">
        <v>8</v>
      </c>
      <c r="J34" s="113"/>
      <c r="K34" s="50"/>
      <c r="L34" s="12"/>
      <c r="M34" s="87"/>
      <c r="N34" s="87"/>
    </row>
    <row r="35" spans="1:18" ht="12.6" customHeight="1" thickBot="1">
      <c r="A35" s="339"/>
      <c r="C35" s="308">
        <v>8</v>
      </c>
      <c r="D35" s="314" t="str">
        <f>VLOOKUP(C35,пр.взв.!B7:F38,2,FALSE)</f>
        <v>ENCHINOV EZHER</v>
      </c>
      <c r="E35" s="306" t="str">
        <f>VLOOKUP(C35,пр.взв.!B7:F38,3,FALSE)</f>
        <v>1982 ms</v>
      </c>
      <c r="F35" s="323" t="str">
        <f>VLOOKUP(C35,пр.взв.!B7:F38,4,FALSE)</f>
        <v>RUS</v>
      </c>
      <c r="G35" s="105"/>
      <c r="H35" s="108"/>
      <c r="I35" s="330"/>
      <c r="J35" s="114"/>
      <c r="K35" s="114"/>
      <c r="L35" s="9"/>
      <c r="M35" s="87"/>
      <c r="N35" s="87"/>
    </row>
    <row r="36" spans="1:18" ht="14.25" customHeight="1">
      <c r="A36" s="339"/>
      <c r="C36" s="309"/>
      <c r="D36" s="315">
        <f>пр.взв.!C22</f>
        <v>0</v>
      </c>
      <c r="E36" s="307"/>
      <c r="F36" s="324"/>
      <c r="G36" s="331">
        <v>8</v>
      </c>
      <c r="H36" s="116"/>
      <c r="I36" s="108"/>
      <c r="J36" s="117"/>
      <c r="K36" s="50"/>
      <c r="L36" s="12"/>
      <c r="M36" s="69"/>
      <c r="N36" s="69"/>
    </row>
    <row r="37" spans="1:18" ht="13.9" customHeight="1" thickBot="1">
      <c r="A37" s="339"/>
      <c r="C37" s="310">
        <v>16</v>
      </c>
      <c r="D37" s="316"/>
      <c r="E37" s="336"/>
      <c r="F37" s="325"/>
      <c r="G37" s="332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40"/>
      <c r="C38" s="311"/>
      <c r="D38" s="317"/>
      <c r="E38" s="337"/>
      <c r="F38" s="326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7"/>
      <c r="F44" s="126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8"/>
      <c r="D45" s="126"/>
      <c r="E45" s="126"/>
      <c r="F45" s="126"/>
      <c r="G45" s="129"/>
      <c r="H45" s="129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33">
    <mergeCell ref="P21:P22"/>
    <mergeCell ref="P15:P16"/>
    <mergeCell ref="N17:N18"/>
    <mergeCell ref="O17:O18"/>
    <mergeCell ref="P17:P18"/>
    <mergeCell ref="N23:N24"/>
    <mergeCell ref="O23:O24"/>
    <mergeCell ref="P23:P24"/>
    <mergeCell ref="N25:N26"/>
    <mergeCell ref="O25:O26"/>
    <mergeCell ref="P25:P26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G36:G37"/>
    <mergeCell ref="G32:G33"/>
    <mergeCell ref="I34:I35"/>
    <mergeCell ref="K30:K31"/>
    <mergeCell ref="G28:G29"/>
    <mergeCell ref="I26:I27"/>
    <mergeCell ref="I8:I9"/>
    <mergeCell ref="G6:G7"/>
    <mergeCell ref="G24:G25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C17:C18"/>
    <mergeCell ref="C19:C20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G10:G11"/>
    <mergeCell ref="M7:M8"/>
    <mergeCell ref="P11:P12"/>
    <mergeCell ref="E37:E38"/>
    <mergeCell ref="C35:C36"/>
    <mergeCell ref="C37:C38"/>
    <mergeCell ref="E35:E36"/>
    <mergeCell ref="D31:D32"/>
    <mergeCell ref="D37:D38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5:C16"/>
    <mergeCell ref="F31:F32"/>
    <mergeCell ref="F33:F34"/>
    <mergeCell ref="K12:K13"/>
    <mergeCell ref="I16:I17"/>
    <mergeCell ref="G18:G19"/>
    <mergeCell ref="G14:G15"/>
    <mergeCell ref="M23:M24"/>
    <mergeCell ref="M25:M26"/>
    <mergeCell ref="E27:E28"/>
    <mergeCell ref="E29:E30"/>
    <mergeCell ref="E15:E16"/>
    <mergeCell ref="E17:E18"/>
    <mergeCell ref="M19:M20"/>
    <mergeCell ref="M15:M16"/>
    <mergeCell ref="M17:M18"/>
    <mergeCell ref="M21:M22"/>
    <mergeCell ref="F11:F12"/>
    <mergeCell ref="F27:F28"/>
    <mergeCell ref="F29:F30"/>
    <mergeCell ref="F23:F24"/>
    <mergeCell ref="F25:F26"/>
    <mergeCell ref="K21:K22"/>
    <mergeCell ref="C3:C4"/>
    <mergeCell ref="E5:E6"/>
    <mergeCell ref="C5:C6"/>
    <mergeCell ref="C7:C8"/>
    <mergeCell ref="E7:E8"/>
    <mergeCell ref="D5:D6"/>
    <mergeCell ref="D7:D8"/>
    <mergeCell ref="M5:M6"/>
    <mergeCell ref="C21:C22"/>
    <mergeCell ref="M11:M12"/>
    <mergeCell ref="M13:M14"/>
    <mergeCell ref="C11:C12"/>
    <mergeCell ref="E11:E12"/>
    <mergeCell ref="C13:C14"/>
    <mergeCell ref="E13:E14"/>
    <mergeCell ref="D13:D14"/>
    <mergeCell ref="F13:F14"/>
    <mergeCell ref="M9:M10"/>
    <mergeCell ref="D11:D12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2014-03-25T16:01:36Z</cp:lastPrinted>
  <dcterms:created xsi:type="dcterms:W3CDTF">1996-10-08T23:32:33Z</dcterms:created>
  <dcterms:modified xsi:type="dcterms:W3CDTF">2014-03-25T16:07:09Z</dcterms:modified>
</cp:coreProperties>
</file>