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120" yWindow="120" windowWidth="9720" windowHeight="7320" activeTab="2"/>
  </bookViews>
  <sheets>
    <sheet name="призеры" sheetId="3" r:id="rId1"/>
    <sheet name="1стр" sheetId="21" r:id="rId2"/>
    <sheet name="2стр" sheetId="22" r:id="rId3"/>
    <sheet name="ФИН" sheetId="23" r:id="rId4"/>
    <sheet name="мс к" sheetId="20" r:id="rId5"/>
    <sheet name="спр.побед к" sheetId="14" r:id="rId6"/>
    <sheet name="мс" sheetId="10" r:id="rId7"/>
    <sheet name="спр.побед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'1стр'!$A$1:$I$91</definedName>
    <definedName name="_xlnm.Print_Area" localSheetId="2">'2стр'!$A$1:$I$91</definedName>
    <definedName name="_xlnm.Print_Area" localSheetId="0">призеры!$A$1:$I$91</definedName>
    <definedName name="_xlnm.Print_Area" localSheetId="3">ФИН!$A$1:$I$91</definedName>
  </definedNames>
  <calcPr calcId="125725" concurrentCalc="0"/>
</workbook>
</file>

<file path=xl/calcChain.xml><?xml version="1.0" encoding="utf-8"?>
<calcChain xmlns="http://schemas.openxmlformats.org/spreadsheetml/2006/main">
  <c r="F82" i="23"/>
  <c r="F81"/>
  <c r="B81"/>
  <c r="F80"/>
  <c r="F79"/>
  <c r="B79"/>
  <c r="I78"/>
  <c r="I77"/>
  <c r="H76"/>
  <c r="G76"/>
  <c r="F76"/>
  <c r="E76"/>
  <c r="D76"/>
  <c r="C76"/>
  <c r="H75"/>
  <c r="G75"/>
  <c r="F75"/>
  <c r="E75"/>
  <c r="D75"/>
  <c r="C75"/>
  <c r="H74"/>
  <c r="G74"/>
  <c r="F74"/>
  <c r="E74"/>
  <c r="D74"/>
  <c r="C74"/>
  <c r="H73"/>
  <c r="G73"/>
  <c r="F73"/>
  <c r="E73"/>
  <c r="D73"/>
  <c r="C73"/>
  <c r="H72"/>
  <c r="G72"/>
  <c r="F72"/>
  <c r="E72"/>
  <c r="D72"/>
  <c r="C72"/>
  <c r="H71"/>
  <c r="G71"/>
  <c r="F71"/>
  <c r="E71"/>
  <c r="D71"/>
  <c r="C71"/>
  <c r="H69"/>
  <c r="G69"/>
  <c r="F69"/>
  <c r="E69"/>
  <c r="D69"/>
  <c r="C69"/>
  <c r="H68"/>
  <c r="G68"/>
  <c r="F68"/>
  <c r="E68"/>
  <c r="D68"/>
  <c r="C68"/>
  <c r="H67"/>
  <c r="G67"/>
  <c r="F67"/>
  <c r="E67"/>
  <c r="D67"/>
  <c r="C67"/>
  <c r="H66"/>
  <c r="G66"/>
  <c r="F66"/>
  <c r="E66"/>
  <c r="D66"/>
  <c r="C66"/>
  <c r="H65"/>
  <c r="G65"/>
  <c r="F65"/>
  <c r="E65"/>
  <c r="D65"/>
  <c r="C65"/>
  <c r="H64"/>
  <c r="G64"/>
  <c r="F64"/>
  <c r="E64"/>
  <c r="D64"/>
  <c r="C64"/>
  <c r="H62"/>
  <c r="G62"/>
  <c r="F62"/>
  <c r="E62"/>
  <c r="D62"/>
  <c r="C62"/>
  <c r="H61"/>
  <c r="G61"/>
  <c r="F61"/>
  <c r="E61"/>
  <c r="D61"/>
  <c r="C61"/>
  <c r="H60"/>
  <c r="G60"/>
  <c r="F60"/>
  <c r="E60"/>
  <c r="D60"/>
  <c r="C60"/>
  <c r="H59"/>
  <c r="G59"/>
  <c r="F59"/>
  <c r="E59"/>
  <c r="D59"/>
  <c r="C59"/>
  <c r="H58"/>
  <c r="G58"/>
  <c r="F58"/>
  <c r="E58"/>
  <c r="D58"/>
  <c r="C58"/>
  <c r="H57"/>
  <c r="G57"/>
  <c r="F57"/>
  <c r="E57"/>
  <c r="D57"/>
  <c r="C57"/>
  <c r="H50"/>
  <c r="G50"/>
  <c r="F50"/>
  <c r="E50"/>
  <c r="D50"/>
  <c r="C50"/>
  <c r="H43"/>
  <c r="G43"/>
  <c r="F43"/>
  <c r="E43"/>
  <c r="D43"/>
  <c r="C43"/>
  <c r="H36"/>
  <c r="G36"/>
  <c r="F36"/>
  <c r="E36"/>
  <c r="D36"/>
  <c r="C36"/>
  <c r="H34"/>
  <c r="G34"/>
  <c r="F34"/>
  <c r="E34"/>
  <c r="D34"/>
  <c r="C34"/>
  <c r="H33"/>
  <c r="G33"/>
  <c r="F33"/>
  <c r="E33"/>
  <c r="D33"/>
  <c r="C33"/>
  <c r="H32"/>
  <c r="G32"/>
  <c r="F32"/>
  <c r="E32"/>
  <c r="D32"/>
  <c r="C32"/>
  <c r="H31"/>
  <c r="G31"/>
  <c r="F31"/>
  <c r="E31"/>
  <c r="D31"/>
  <c r="C31"/>
  <c r="H30"/>
  <c r="G30"/>
  <c r="F30"/>
  <c r="E30"/>
  <c r="D30"/>
  <c r="C30"/>
  <c r="H29"/>
  <c r="G29"/>
  <c r="F29"/>
  <c r="E29"/>
  <c r="D29"/>
  <c r="C29"/>
  <c r="H22"/>
  <c r="G22"/>
  <c r="F22"/>
  <c r="E22"/>
  <c r="D22"/>
  <c r="C22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  <c r="H15"/>
  <c r="G15"/>
  <c r="F15"/>
  <c r="E15"/>
  <c r="D15"/>
  <c r="C15"/>
  <c r="H13"/>
  <c r="G13"/>
  <c r="F13"/>
  <c r="E13"/>
  <c r="D13"/>
  <c r="C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H9"/>
  <c r="G9"/>
  <c r="F9"/>
  <c r="E9"/>
  <c r="D9"/>
  <c r="C9"/>
  <c r="H8"/>
  <c r="G8"/>
  <c r="F8"/>
  <c r="E8"/>
  <c r="D8"/>
  <c r="C8"/>
  <c r="A4"/>
  <c r="A3"/>
  <c r="F82" i="22"/>
  <c r="F81"/>
  <c r="B81"/>
  <c r="F80"/>
  <c r="F79"/>
  <c r="B79"/>
  <c r="I78"/>
  <c r="I77"/>
  <c r="H76"/>
  <c r="G76"/>
  <c r="F76"/>
  <c r="E76"/>
  <c r="D76"/>
  <c r="C76"/>
  <c r="H75"/>
  <c r="G75"/>
  <c r="F75"/>
  <c r="E75"/>
  <c r="D75"/>
  <c r="C75"/>
  <c r="H74"/>
  <c r="G74"/>
  <c r="F74"/>
  <c r="E74"/>
  <c r="D74"/>
  <c r="C74"/>
  <c r="H73"/>
  <c r="G73"/>
  <c r="F73"/>
  <c r="E73"/>
  <c r="D73"/>
  <c r="C73"/>
  <c r="H72"/>
  <c r="G72"/>
  <c r="F72"/>
  <c r="E72"/>
  <c r="D72"/>
  <c r="C72"/>
  <c r="H71"/>
  <c r="G71"/>
  <c r="F71"/>
  <c r="E71"/>
  <c r="D71"/>
  <c r="C71"/>
  <c r="H69"/>
  <c r="G69"/>
  <c r="F69"/>
  <c r="E69"/>
  <c r="D69"/>
  <c r="C69"/>
  <c r="H68"/>
  <c r="G68"/>
  <c r="F68"/>
  <c r="E68"/>
  <c r="D68"/>
  <c r="C68"/>
  <c r="H67"/>
  <c r="G67"/>
  <c r="F67"/>
  <c r="E67"/>
  <c r="D67"/>
  <c r="C67"/>
  <c r="H66"/>
  <c r="G66"/>
  <c r="F66"/>
  <c r="E66"/>
  <c r="D66"/>
  <c r="C66"/>
  <c r="H65"/>
  <c r="G65"/>
  <c r="F65"/>
  <c r="E65"/>
  <c r="D65"/>
  <c r="C65"/>
  <c r="H64"/>
  <c r="G64"/>
  <c r="F64"/>
  <c r="E64"/>
  <c r="D64"/>
  <c r="C64"/>
  <c r="H62"/>
  <c r="G62"/>
  <c r="F62"/>
  <c r="E62"/>
  <c r="D62"/>
  <c r="C62"/>
  <c r="H61"/>
  <c r="G61"/>
  <c r="F61"/>
  <c r="E61"/>
  <c r="D61"/>
  <c r="C61"/>
  <c r="H60"/>
  <c r="G60"/>
  <c r="F60"/>
  <c r="E60"/>
  <c r="D60"/>
  <c r="C60"/>
  <c r="H59"/>
  <c r="G59"/>
  <c r="F59"/>
  <c r="E59"/>
  <c r="D59"/>
  <c r="C59"/>
  <c r="H58"/>
  <c r="G58"/>
  <c r="F58"/>
  <c r="E58"/>
  <c r="D58"/>
  <c r="C58"/>
  <c r="H57"/>
  <c r="G57"/>
  <c r="F57"/>
  <c r="E57"/>
  <c r="D57"/>
  <c r="C57"/>
  <c r="H50"/>
  <c r="G50"/>
  <c r="F50"/>
  <c r="E50"/>
  <c r="D50"/>
  <c r="C50"/>
  <c r="H43"/>
  <c r="G43"/>
  <c r="F43"/>
  <c r="E43"/>
  <c r="D43"/>
  <c r="C43"/>
  <c r="H36"/>
  <c r="G36"/>
  <c r="F36"/>
  <c r="E36"/>
  <c r="D36"/>
  <c r="C36"/>
  <c r="H34"/>
  <c r="G34"/>
  <c r="F34"/>
  <c r="E34"/>
  <c r="D34"/>
  <c r="C34"/>
  <c r="H33"/>
  <c r="G33"/>
  <c r="F33"/>
  <c r="E33"/>
  <c r="D33"/>
  <c r="C33"/>
  <c r="H32"/>
  <c r="G32"/>
  <c r="F32"/>
  <c r="E32"/>
  <c r="D32"/>
  <c r="C32"/>
  <c r="H31"/>
  <c r="G31"/>
  <c r="F31"/>
  <c r="E31"/>
  <c r="D31"/>
  <c r="C31"/>
  <c r="H30"/>
  <c r="G30"/>
  <c r="F30"/>
  <c r="E30"/>
  <c r="D30"/>
  <c r="C30"/>
  <c r="H29"/>
  <c r="G29"/>
  <c r="F29"/>
  <c r="E29"/>
  <c r="D29"/>
  <c r="C29"/>
  <c r="H22"/>
  <c r="G22"/>
  <c r="F22"/>
  <c r="E22"/>
  <c r="D22"/>
  <c r="C22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  <c r="H15"/>
  <c r="G15"/>
  <c r="F15"/>
  <c r="E15"/>
  <c r="D15"/>
  <c r="C15"/>
  <c r="H13"/>
  <c r="G13"/>
  <c r="F13"/>
  <c r="E13"/>
  <c r="D13"/>
  <c r="C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H9"/>
  <c r="G9"/>
  <c r="F9"/>
  <c r="E9"/>
  <c r="D9"/>
  <c r="C9"/>
  <c r="H8"/>
  <c r="G8"/>
  <c r="F8"/>
  <c r="E8"/>
  <c r="D8"/>
  <c r="C8"/>
  <c r="A4"/>
  <c r="A3"/>
  <c r="F82" i="21"/>
  <c r="F81"/>
  <c r="B81"/>
  <c r="F80"/>
  <c r="F79"/>
  <c r="B79"/>
  <c r="I78"/>
  <c r="I77"/>
  <c r="H76"/>
  <c r="G76"/>
  <c r="F76"/>
  <c r="E76"/>
  <c r="D76"/>
  <c r="C76"/>
  <c r="H75"/>
  <c r="G75"/>
  <c r="F75"/>
  <c r="E75"/>
  <c r="D75"/>
  <c r="C75"/>
  <c r="H74"/>
  <c r="G74"/>
  <c r="F74"/>
  <c r="E74"/>
  <c r="D74"/>
  <c r="C74"/>
  <c r="H73"/>
  <c r="G73"/>
  <c r="F73"/>
  <c r="E73"/>
  <c r="D73"/>
  <c r="C73"/>
  <c r="H72"/>
  <c r="G72"/>
  <c r="F72"/>
  <c r="E72"/>
  <c r="D72"/>
  <c r="C72"/>
  <c r="H71"/>
  <c r="G71"/>
  <c r="F71"/>
  <c r="E71"/>
  <c r="D71"/>
  <c r="C71"/>
  <c r="H69"/>
  <c r="G69"/>
  <c r="F69"/>
  <c r="E69"/>
  <c r="D69"/>
  <c r="C69"/>
  <c r="H68"/>
  <c r="G68"/>
  <c r="F68"/>
  <c r="E68"/>
  <c r="D68"/>
  <c r="C68"/>
  <c r="H67"/>
  <c r="G67"/>
  <c r="F67"/>
  <c r="E67"/>
  <c r="D67"/>
  <c r="C67"/>
  <c r="H66"/>
  <c r="G66"/>
  <c r="F66"/>
  <c r="E66"/>
  <c r="D66"/>
  <c r="C66"/>
  <c r="H65"/>
  <c r="G65"/>
  <c r="F65"/>
  <c r="E65"/>
  <c r="D65"/>
  <c r="C65"/>
  <c r="H64"/>
  <c r="G64"/>
  <c r="F64"/>
  <c r="E64"/>
  <c r="D64"/>
  <c r="C64"/>
  <c r="H62"/>
  <c r="G62"/>
  <c r="F62"/>
  <c r="E62"/>
  <c r="D62"/>
  <c r="C62"/>
  <c r="H61"/>
  <c r="G61"/>
  <c r="F61"/>
  <c r="E61"/>
  <c r="D61"/>
  <c r="C61"/>
  <c r="H60"/>
  <c r="G60"/>
  <c r="F60"/>
  <c r="E60"/>
  <c r="D60"/>
  <c r="C60"/>
  <c r="H59"/>
  <c r="G59"/>
  <c r="F59"/>
  <c r="E59"/>
  <c r="D59"/>
  <c r="C59"/>
  <c r="H58"/>
  <c r="G58"/>
  <c r="F58"/>
  <c r="E58"/>
  <c r="D58"/>
  <c r="C58"/>
  <c r="H57"/>
  <c r="G57"/>
  <c r="F57"/>
  <c r="E57"/>
  <c r="D57"/>
  <c r="C57"/>
  <c r="H50"/>
  <c r="G50"/>
  <c r="F50"/>
  <c r="E50"/>
  <c r="D50"/>
  <c r="C50"/>
  <c r="H43"/>
  <c r="G43"/>
  <c r="F43"/>
  <c r="E43"/>
  <c r="D43"/>
  <c r="C43"/>
  <c r="H36"/>
  <c r="G36"/>
  <c r="F36"/>
  <c r="E36"/>
  <c r="D36"/>
  <c r="C36"/>
  <c r="H34"/>
  <c r="G34"/>
  <c r="F34"/>
  <c r="E34"/>
  <c r="D34"/>
  <c r="C34"/>
  <c r="H33"/>
  <c r="G33"/>
  <c r="F33"/>
  <c r="E33"/>
  <c r="D33"/>
  <c r="C33"/>
  <c r="H32"/>
  <c r="G32"/>
  <c r="F32"/>
  <c r="E32"/>
  <c r="D32"/>
  <c r="C32"/>
  <c r="H31"/>
  <c r="G31"/>
  <c r="F31"/>
  <c r="E31"/>
  <c r="D31"/>
  <c r="C31"/>
  <c r="H30"/>
  <c r="G30"/>
  <c r="F30"/>
  <c r="E30"/>
  <c r="D30"/>
  <c r="C30"/>
  <c r="H29"/>
  <c r="G29"/>
  <c r="F29"/>
  <c r="E29"/>
  <c r="D29"/>
  <c r="C29"/>
  <c r="H22"/>
  <c r="G22"/>
  <c r="F22"/>
  <c r="E22"/>
  <c r="D22"/>
  <c r="C22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  <c r="H15"/>
  <c r="G15"/>
  <c r="F15"/>
  <c r="E15"/>
  <c r="D15"/>
  <c r="C15"/>
  <c r="H13"/>
  <c r="G13"/>
  <c r="F13"/>
  <c r="E13"/>
  <c r="D13"/>
  <c r="C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H9"/>
  <c r="G9"/>
  <c r="F9"/>
  <c r="E9"/>
  <c r="D9"/>
  <c r="C9"/>
  <c r="H8"/>
  <c r="G8"/>
  <c r="F8"/>
  <c r="E8"/>
  <c r="D8"/>
  <c r="C8"/>
  <c r="A4"/>
  <c r="A3"/>
  <c r="C72" i="3"/>
  <c r="D72"/>
  <c r="E72"/>
  <c r="F72"/>
  <c r="G72"/>
  <c r="H72"/>
  <c r="C73"/>
  <c r="D73"/>
  <c r="E73"/>
  <c r="F73"/>
  <c r="G73"/>
  <c r="H73"/>
  <c r="C74"/>
  <c r="D74"/>
  <c r="E74"/>
  <c r="F74"/>
  <c r="G74"/>
  <c r="H74"/>
  <c r="C75"/>
  <c r="D75"/>
  <c r="E75"/>
  <c r="F75"/>
  <c r="G75"/>
  <c r="H75"/>
  <c r="C76"/>
  <c r="D76"/>
  <c r="E76"/>
  <c r="F76"/>
  <c r="G76"/>
  <c r="H76"/>
  <c r="D71"/>
  <c r="E71"/>
  <c r="F71"/>
  <c r="G71"/>
  <c r="H71"/>
  <c r="C71"/>
  <c r="C65"/>
  <c r="D65"/>
  <c r="E65"/>
  <c r="F65"/>
  <c r="G65"/>
  <c r="H65"/>
  <c r="C66"/>
  <c r="D66"/>
  <c r="E66"/>
  <c r="F66"/>
  <c r="G66"/>
  <c r="H66"/>
  <c r="C67"/>
  <c r="D67"/>
  <c r="E67"/>
  <c r="F67"/>
  <c r="G67"/>
  <c r="H67"/>
  <c r="C68"/>
  <c r="D68"/>
  <c r="E68"/>
  <c r="F68"/>
  <c r="G68"/>
  <c r="H68"/>
  <c r="C69"/>
  <c r="D69"/>
  <c r="E69"/>
  <c r="F69"/>
  <c r="G69"/>
  <c r="H69"/>
  <c r="D64"/>
  <c r="E64"/>
  <c r="F64"/>
  <c r="G64"/>
  <c r="H64"/>
  <c r="C64"/>
  <c r="C58"/>
  <c r="D58"/>
  <c r="E58"/>
  <c r="F58"/>
  <c r="G58"/>
  <c r="H58"/>
  <c r="C59"/>
  <c r="D59"/>
  <c r="E59"/>
  <c r="F59"/>
  <c r="G59"/>
  <c r="H59"/>
  <c r="C60"/>
  <c r="D60"/>
  <c r="E60"/>
  <c r="F60"/>
  <c r="G60"/>
  <c r="H60"/>
  <c r="C61"/>
  <c r="D61"/>
  <c r="E61"/>
  <c r="F61"/>
  <c r="G61"/>
  <c r="H61"/>
  <c r="C62"/>
  <c r="D62"/>
  <c r="E62"/>
  <c r="F62"/>
  <c r="G62"/>
  <c r="H62"/>
  <c r="D57"/>
  <c r="E57"/>
  <c r="F57"/>
  <c r="G57"/>
  <c r="H57"/>
  <c r="C57"/>
  <c r="D50"/>
  <c r="E50"/>
  <c r="F50"/>
  <c r="G50"/>
  <c r="H50"/>
  <c r="C50"/>
  <c r="D43"/>
  <c r="E43"/>
  <c r="F43"/>
  <c r="G43"/>
  <c r="H43"/>
  <c r="C43"/>
  <c r="D36"/>
  <c r="E36"/>
  <c r="F36"/>
  <c r="G36"/>
  <c r="H36"/>
  <c r="C36"/>
  <c r="C30"/>
  <c r="D30"/>
  <c r="E30"/>
  <c r="F30"/>
  <c r="G30"/>
  <c r="H30"/>
  <c r="C31"/>
  <c r="D31"/>
  <c r="E31"/>
  <c r="F31"/>
  <c r="G31"/>
  <c r="H31"/>
  <c r="C32"/>
  <c r="D32"/>
  <c r="E32"/>
  <c r="F32"/>
  <c r="G32"/>
  <c r="H32"/>
  <c r="C33"/>
  <c r="D33"/>
  <c r="E33"/>
  <c r="F33"/>
  <c r="G33"/>
  <c r="H33"/>
  <c r="C34"/>
  <c r="D34"/>
  <c r="E34"/>
  <c r="F34"/>
  <c r="G34"/>
  <c r="H34"/>
  <c r="D29"/>
  <c r="E29"/>
  <c r="F29"/>
  <c r="G29"/>
  <c r="H29"/>
  <c r="C29"/>
  <c r="D22"/>
  <c r="E22"/>
  <c r="F22"/>
  <c r="G22"/>
  <c r="H22"/>
  <c r="C22"/>
  <c r="C16"/>
  <c r="H21" i="10"/>
  <c r="F21"/>
  <c r="T90" i="14"/>
  <c r="R90"/>
  <c r="T89"/>
  <c r="R89"/>
  <c r="T88"/>
  <c r="R88"/>
  <c r="R87"/>
  <c r="U86"/>
  <c r="R86"/>
  <c r="U85"/>
  <c r="R85"/>
  <c r="U84"/>
  <c r="R84"/>
  <c r="N90"/>
  <c r="N89"/>
  <c r="N88"/>
  <c r="N87"/>
  <c r="N86"/>
  <c r="N85"/>
  <c r="N84"/>
  <c r="H35" i="20"/>
  <c r="F35"/>
  <c r="H34"/>
  <c r="F34"/>
  <c r="H33"/>
  <c r="F33"/>
  <c r="H32"/>
  <c r="F32"/>
  <c r="H19" i="10"/>
  <c r="F19"/>
  <c r="I90" i="14"/>
  <c r="G90"/>
  <c r="I89"/>
  <c r="G89"/>
  <c r="I88"/>
  <c r="G88"/>
  <c r="G87"/>
  <c r="G86"/>
  <c r="G85"/>
  <c r="G84"/>
  <c r="C90"/>
  <c r="C89"/>
  <c r="C88"/>
  <c r="C87"/>
  <c r="C86"/>
  <c r="C85"/>
  <c r="C84"/>
  <c r="H31" i="20"/>
  <c r="F31"/>
  <c r="H30"/>
  <c r="F30"/>
  <c r="H29"/>
  <c r="F29"/>
  <c r="H28"/>
  <c r="F28"/>
  <c r="H17" i="10"/>
  <c r="F17"/>
  <c r="H15"/>
  <c r="F15"/>
  <c r="T56" i="14"/>
  <c r="R56"/>
  <c r="T55"/>
  <c r="R55"/>
  <c r="T54"/>
  <c r="R54"/>
  <c r="T53"/>
  <c r="R53"/>
  <c r="T52"/>
  <c r="R52"/>
  <c r="T51"/>
  <c r="R51"/>
  <c r="N56"/>
  <c r="N55"/>
  <c r="N54"/>
  <c r="N53"/>
  <c r="N52"/>
  <c r="N51"/>
  <c r="H27" i="20"/>
  <c r="F27"/>
  <c r="H26"/>
  <c r="F26"/>
  <c r="H25"/>
  <c r="F25"/>
  <c r="H24"/>
  <c r="F24"/>
  <c r="H29" i="10"/>
  <c r="H25"/>
  <c r="F25"/>
  <c r="T124" i="14"/>
  <c r="R124"/>
  <c r="T123"/>
  <c r="R123"/>
  <c r="T122"/>
  <c r="R122"/>
  <c r="T121"/>
  <c r="R121"/>
  <c r="T120"/>
  <c r="R120"/>
  <c r="T119"/>
  <c r="R119"/>
  <c r="T118"/>
  <c r="R118"/>
  <c r="N124"/>
  <c r="N123"/>
  <c r="N122"/>
  <c r="N121"/>
  <c r="N120"/>
  <c r="N119"/>
  <c r="N118"/>
  <c r="H48" i="20"/>
  <c r="H43"/>
  <c r="F43"/>
  <c r="H42"/>
  <c r="F42"/>
  <c r="H41"/>
  <c r="F41"/>
  <c r="H40"/>
  <c r="F40"/>
  <c r="I78" i="3"/>
  <c r="I77"/>
  <c r="H27" i="10"/>
  <c r="F27"/>
  <c r="I157" i="14"/>
  <c r="G157"/>
  <c r="I156"/>
  <c r="G156"/>
  <c r="I155"/>
  <c r="G155"/>
  <c r="I154"/>
  <c r="G154"/>
  <c r="I153"/>
  <c r="G153"/>
  <c r="I152"/>
  <c r="G152"/>
  <c r="I151"/>
  <c r="G151"/>
  <c r="C157"/>
  <c r="C156"/>
  <c r="C155"/>
  <c r="C154"/>
  <c r="C153"/>
  <c r="C152"/>
  <c r="C151"/>
  <c r="H47" i="20"/>
  <c r="F47"/>
  <c r="H46"/>
  <c r="F46"/>
  <c r="H45"/>
  <c r="F45"/>
  <c r="H44"/>
  <c r="F44"/>
  <c r="H23" i="10"/>
  <c r="F23"/>
  <c r="I124" i="14"/>
  <c r="G124"/>
  <c r="I123"/>
  <c r="G123"/>
  <c r="I122"/>
  <c r="G122"/>
  <c r="I121"/>
  <c r="G121"/>
  <c r="I120"/>
  <c r="G120"/>
  <c r="I119"/>
  <c r="G119"/>
  <c r="I118"/>
  <c r="G118"/>
  <c r="C124"/>
  <c r="C123"/>
  <c r="C122"/>
  <c r="C121"/>
  <c r="C120"/>
  <c r="C119"/>
  <c r="C118"/>
  <c r="H39" i="20"/>
  <c r="F39"/>
  <c r="H38"/>
  <c r="F38"/>
  <c r="H37"/>
  <c r="F37"/>
  <c r="H36"/>
  <c r="F36"/>
  <c r="H13" i="10"/>
  <c r="F13"/>
  <c r="I56" i="14"/>
  <c r="G56"/>
  <c r="I55"/>
  <c r="G55"/>
  <c r="I54"/>
  <c r="G54"/>
  <c r="I53"/>
  <c r="G53"/>
  <c r="I52"/>
  <c r="G52"/>
  <c r="I51"/>
  <c r="G51"/>
  <c r="C56"/>
  <c r="C55"/>
  <c r="C54"/>
  <c r="C53"/>
  <c r="C52"/>
  <c r="C51"/>
  <c r="H23" i="20"/>
  <c r="F23"/>
  <c r="H22"/>
  <c r="F22"/>
  <c r="H21"/>
  <c r="F21"/>
  <c r="H20"/>
  <c r="F20"/>
  <c r="E18" i="3"/>
  <c r="H17"/>
  <c r="D20"/>
  <c r="E16"/>
  <c r="C19"/>
  <c r="C18"/>
  <c r="E17"/>
  <c r="D18"/>
  <c r="H18"/>
  <c r="G17"/>
  <c r="D17"/>
  <c r="H19"/>
  <c r="D19"/>
  <c r="G19"/>
  <c r="E19"/>
  <c r="H16"/>
  <c r="D16"/>
  <c r="G18"/>
  <c r="C17"/>
  <c r="G20"/>
  <c r="E20"/>
  <c r="H20"/>
  <c r="G15"/>
  <c r="E15"/>
  <c r="D15"/>
  <c r="H15"/>
  <c r="C20"/>
  <c r="C15"/>
  <c r="G16"/>
  <c r="F17"/>
  <c r="F15"/>
  <c r="F16"/>
  <c r="F19"/>
  <c r="F18"/>
  <c r="F20"/>
  <c r="C37" i="20"/>
  <c r="D37"/>
  <c r="E37"/>
  <c r="C38"/>
  <c r="D38"/>
  <c r="E38"/>
  <c r="C39"/>
  <c r="D39"/>
  <c r="E39"/>
  <c r="C13"/>
  <c r="D13"/>
  <c r="E13"/>
  <c r="C14"/>
  <c r="D14"/>
  <c r="E14"/>
  <c r="C15"/>
  <c r="D15"/>
  <c r="E15"/>
  <c r="D12"/>
  <c r="E12"/>
  <c r="C12"/>
  <c r="E36"/>
  <c r="D36"/>
  <c r="C36"/>
  <c r="E43"/>
  <c r="D43"/>
  <c r="C43"/>
  <c r="E42"/>
  <c r="D42"/>
  <c r="C42"/>
  <c r="E41"/>
  <c r="D41"/>
  <c r="C41"/>
  <c r="E40"/>
  <c r="D40"/>
  <c r="C40"/>
  <c r="C23"/>
  <c r="D23"/>
  <c r="E23"/>
  <c r="E24"/>
  <c r="D24"/>
  <c r="C24"/>
  <c r="M163" i="14"/>
  <c r="A162"/>
  <c r="M161"/>
  <c r="A160"/>
  <c r="A147"/>
  <c r="C146"/>
  <c r="F144"/>
  <c r="T142"/>
  <c r="O142"/>
  <c r="I142"/>
  <c r="D142"/>
  <c r="T130"/>
  <c r="M130"/>
  <c r="I130"/>
  <c r="A129"/>
  <c r="T128"/>
  <c r="M128"/>
  <c r="I128"/>
  <c r="A127"/>
  <c r="Q113"/>
  <c r="N113"/>
  <c r="C113"/>
  <c r="Q111"/>
  <c r="F111"/>
  <c r="T109"/>
  <c r="O109"/>
  <c r="I109"/>
  <c r="D109"/>
  <c r="M96"/>
  <c r="A95"/>
  <c r="M94"/>
  <c r="A93"/>
  <c r="N79"/>
  <c r="C79"/>
  <c r="Q77"/>
  <c r="F77"/>
  <c r="T75"/>
  <c r="O75"/>
  <c r="I75"/>
  <c r="D75"/>
  <c r="M62"/>
  <c r="A62"/>
  <c r="M60"/>
  <c r="A60"/>
  <c r="N46"/>
  <c r="F46"/>
  <c r="C46"/>
  <c r="Q44"/>
  <c r="F44"/>
  <c r="T42"/>
  <c r="O42"/>
  <c r="I42"/>
  <c r="D42"/>
  <c r="T29"/>
  <c r="T96"/>
  <c r="T163"/>
  <c r="M29"/>
  <c r="I29"/>
  <c r="I62"/>
  <c r="A29"/>
  <c r="T27"/>
  <c r="T94"/>
  <c r="T161"/>
  <c r="M27"/>
  <c r="I27"/>
  <c r="I60"/>
  <c r="A27"/>
  <c r="Q13"/>
  <c r="N13"/>
  <c r="C13"/>
  <c r="Q11"/>
  <c r="F11"/>
  <c r="T9"/>
  <c r="O9"/>
  <c r="I9"/>
  <c r="D9"/>
  <c r="E144" i="13"/>
  <c r="S130"/>
  <c r="S128"/>
  <c r="H130"/>
  <c r="H128"/>
  <c r="L163"/>
  <c r="A162"/>
  <c r="L130"/>
  <c r="A129"/>
  <c r="L96"/>
  <c r="A95"/>
  <c r="L62"/>
  <c r="A62"/>
  <c r="L29"/>
  <c r="A29"/>
  <c r="L161"/>
  <c r="A160"/>
  <c r="L128"/>
  <c r="A127"/>
  <c r="L94"/>
  <c r="A93"/>
  <c r="L60"/>
  <c r="A60"/>
  <c r="L27"/>
  <c r="A27"/>
  <c r="H9"/>
  <c r="M114" i="14"/>
  <c r="A114"/>
  <c r="I94"/>
  <c r="I161"/>
  <c r="I96"/>
  <c r="I163"/>
  <c r="T60"/>
  <c r="T62"/>
  <c r="C9" i="13"/>
  <c r="S142"/>
  <c r="N142"/>
  <c r="H142"/>
  <c r="C142"/>
  <c r="S109"/>
  <c r="N109"/>
  <c r="H109"/>
  <c r="C109"/>
  <c r="S75"/>
  <c r="N75"/>
  <c r="H75"/>
  <c r="C75"/>
  <c r="S42"/>
  <c r="N42"/>
  <c r="H42"/>
  <c r="C42"/>
  <c r="S29"/>
  <c r="S62"/>
  <c r="S27"/>
  <c r="H29"/>
  <c r="H96"/>
  <c r="H163"/>
  <c r="H27"/>
  <c r="H94"/>
  <c r="H161"/>
  <c r="S9"/>
  <c r="N9"/>
  <c r="F82" i="3"/>
  <c r="H75" i="20"/>
  <c r="F81" i="3"/>
  <c r="F75" i="20"/>
  <c r="F80" i="3"/>
  <c r="H73" i="20"/>
  <c r="F79" i="3"/>
  <c r="F73" i="20"/>
  <c r="B81" i="3"/>
  <c r="B75" i="20"/>
  <c r="B79" i="3"/>
  <c r="B73" i="20"/>
  <c r="A4" i="3"/>
  <c r="A4" i="20"/>
  <c r="A3" i="3"/>
  <c r="A3" i="20"/>
  <c r="A47" i="13"/>
  <c r="A114"/>
  <c r="L80"/>
  <c r="E46"/>
  <c r="L14"/>
  <c r="P13"/>
  <c r="A147"/>
  <c r="L114"/>
  <c r="B146"/>
  <c r="P113"/>
  <c r="M113"/>
  <c r="P111"/>
  <c r="B113"/>
  <c r="E111"/>
  <c r="M79"/>
  <c r="P77"/>
  <c r="A80"/>
  <c r="B79"/>
  <c r="E77"/>
  <c r="M46"/>
  <c r="P44"/>
  <c r="B46"/>
  <c r="E44"/>
  <c r="M13"/>
  <c r="P11"/>
  <c r="B13"/>
  <c r="E11"/>
  <c r="H60"/>
  <c r="B56" i="10"/>
  <c r="A4"/>
  <c r="E107" i="13"/>
  <c r="Q107" i="14"/>
  <c r="Q73"/>
  <c r="Q40"/>
  <c r="Q7"/>
  <c r="F140"/>
  <c r="Q140"/>
  <c r="F107"/>
  <c r="F73"/>
  <c r="F40"/>
  <c r="F7"/>
  <c r="E73" i="13"/>
  <c r="P107"/>
  <c r="E140"/>
  <c r="P140"/>
  <c r="E40"/>
  <c r="P73"/>
  <c r="F54" i="10"/>
  <c r="E7" i="13"/>
  <c r="P7"/>
  <c r="H62"/>
  <c r="H54" i="10"/>
  <c r="B54"/>
  <c r="F56"/>
  <c r="S60" i="13"/>
  <c r="S94"/>
  <c r="S161"/>
  <c r="H56" i="10"/>
  <c r="S96" i="13"/>
  <c r="S163"/>
  <c r="A3" i="10"/>
  <c r="P40" i="13"/>
  <c r="F146" i="14"/>
  <c r="E146" i="13"/>
  <c r="F113" i="14"/>
  <c r="E113" i="13"/>
  <c r="Q79" i="14"/>
  <c r="P79" i="13"/>
  <c r="D15" i="10"/>
  <c r="C15"/>
  <c r="E15"/>
  <c r="N38" i="13"/>
  <c r="O38" i="14"/>
  <c r="L47" i="13"/>
  <c r="Q46" i="14"/>
  <c r="P46" i="13"/>
  <c r="F79" i="14"/>
  <c r="E79" i="13"/>
  <c r="A14"/>
  <c r="F13" i="14"/>
  <c r="E13" i="13"/>
  <c r="C21" i="20"/>
  <c r="E22"/>
  <c r="D21"/>
  <c r="C22"/>
  <c r="E21"/>
  <c r="C20"/>
  <c r="D22"/>
  <c r="E20"/>
  <c r="D20"/>
  <c r="E13" i="10"/>
  <c r="D13"/>
  <c r="C13"/>
  <c r="C38" i="13"/>
  <c r="D38" i="14"/>
  <c r="C45" i="20"/>
  <c r="C46"/>
  <c r="E46"/>
  <c r="C44"/>
  <c r="D45"/>
  <c r="D47"/>
  <c r="C47"/>
  <c r="D44"/>
  <c r="E44"/>
  <c r="E47"/>
  <c r="E45"/>
  <c r="D46"/>
  <c r="E27" i="10"/>
  <c r="D27"/>
  <c r="C27"/>
  <c r="C138" i="13"/>
  <c r="D138" i="14"/>
  <c r="E25" i="10"/>
  <c r="C25"/>
  <c r="D25"/>
  <c r="O105" i="14"/>
  <c r="N105" i="13"/>
  <c r="C23" i="10"/>
  <c r="D23"/>
  <c r="E23"/>
  <c r="C105" i="13"/>
  <c r="D105" i="14"/>
  <c r="D32" i="20"/>
  <c r="C32"/>
  <c r="E32"/>
  <c r="E21" i="10"/>
  <c r="D21"/>
  <c r="C21"/>
  <c r="O71" i="14"/>
  <c r="N71" i="13"/>
  <c r="E28" i="20"/>
  <c r="C28"/>
  <c r="E19" i="10"/>
  <c r="D28" i="20"/>
  <c r="C19" i="10"/>
  <c r="D71" i="14"/>
  <c r="C71" i="13"/>
  <c r="D19" i="10"/>
  <c r="D16" i="20"/>
  <c r="C16"/>
  <c r="E16"/>
  <c r="D11" i="10"/>
  <c r="E11"/>
  <c r="C11"/>
  <c r="N5" i="13"/>
  <c r="O5" i="14"/>
  <c r="E9" i="10"/>
  <c r="C9"/>
  <c r="D9"/>
  <c r="D5" i="14"/>
  <c r="C5" i="13"/>
  <c r="F9" i="20"/>
  <c r="F11"/>
  <c r="F8"/>
  <c r="F10"/>
  <c r="E11" i="3"/>
  <c r="E10"/>
  <c r="H12"/>
  <c r="E8"/>
  <c r="H9"/>
  <c r="G13"/>
  <c r="C11"/>
  <c r="C11" i="20"/>
  <c r="C9" i="3"/>
  <c r="C9" i="20"/>
  <c r="C12" i="3"/>
  <c r="D11"/>
  <c r="D11" i="20"/>
  <c r="G11" i="3"/>
  <c r="H11"/>
  <c r="D9"/>
  <c r="D9" i="20"/>
  <c r="G12" i="3"/>
  <c r="H8"/>
  <c r="D10"/>
  <c r="C8"/>
  <c r="E9"/>
  <c r="E12"/>
  <c r="D12"/>
  <c r="G10"/>
  <c r="C10"/>
  <c r="D13"/>
  <c r="D8"/>
  <c r="H13"/>
  <c r="G8"/>
  <c r="E13"/>
  <c r="C13"/>
  <c r="G9"/>
  <c r="H10"/>
  <c r="F11"/>
  <c r="E11" i="20"/>
  <c r="D8"/>
  <c r="C10"/>
  <c r="F10" i="3"/>
  <c r="F13"/>
  <c r="F12"/>
  <c r="F9"/>
  <c r="E9" i="20"/>
  <c r="F8" i="3"/>
  <c r="C8" i="20"/>
  <c r="D10"/>
  <c r="E8"/>
  <c r="E10"/>
  <c r="C54" i="23"/>
  <c r="C54" i="21"/>
  <c r="C54" i="22"/>
  <c r="C54" i="3"/>
  <c r="D55"/>
  <c r="D55" i="22"/>
  <c r="D55" i="23"/>
  <c r="D55" i="21"/>
  <c r="E53" i="23"/>
  <c r="E53" i="21"/>
  <c r="E53" i="22"/>
  <c r="E53" i="3"/>
  <c r="E51" i="23"/>
  <c r="E51" i="21"/>
  <c r="E51" i="22"/>
  <c r="E51" i="3"/>
  <c r="H52" i="23"/>
  <c r="H52" i="21"/>
  <c r="H52" i="3"/>
  <c r="H52" i="22"/>
  <c r="E55" i="23"/>
  <c r="E55" i="21"/>
  <c r="E55" i="22"/>
  <c r="E55" i="3"/>
  <c r="D51"/>
  <c r="D33" i="20"/>
  <c r="D51" i="22"/>
  <c r="D51" i="23"/>
  <c r="D51" i="21"/>
  <c r="G54" i="23"/>
  <c r="G54" i="21"/>
  <c r="G54" i="22"/>
  <c r="G54" i="3"/>
  <c r="C51" i="22"/>
  <c r="C51" i="3"/>
  <c r="C33" i="20"/>
  <c r="C51" i="23"/>
  <c r="C51" i="21"/>
  <c r="F52" i="3"/>
  <c r="E34" i="20"/>
  <c r="F52" i="22"/>
  <c r="F52" i="23"/>
  <c r="F52" i="21"/>
  <c r="D53" i="3"/>
  <c r="D35" i="20"/>
  <c r="D53" i="22"/>
  <c r="D53" i="23"/>
  <c r="D53" i="21"/>
  <c r="C53" i="22"/>
  <c r="C53" i="3"/>
  <c r="C35" i="20"/>
  <c r="C53" i="23"/>
  <c r="C53" i="21"/>
  <c r="G51" i="22"/>
  <c r="G51" i="3"/>
  <c r="G51" i="23"/>
  <c r="G51" i="21"/>
  <c r="C55" i="22"/>
  <c r="C55" i="3"/>
  <c r="C55" i="23"/>
  <c r="C55" i="21"/>
  <c r="F51" i="23"/>
  <c r="F51" i="21"/>
  <c r="F51" i="3"/>
  <c r="E33" i="20"/>
  <c r="F51" i="22"/>
  <c r="F54" i="3"/>
  <c r="F54" i="22"/>
  <c r="F54" i="23"/>
  <c r="F54" i="21"/>
  <c r="H54" i="23"/>
  <c r="H54" i="21"/>
  <c r="H54" i="3"/>
  <c r="H54" i="22"/>
  <c r="F55" i="23"/>
  <c r="F55" i="21"/>
  <c r="F55" i="3"/>
  <c r="F55" i="22"/>
  <c r="G53"/>
  <c r="G53" i="3"/>
  <c r="G53" i="23"/>
  <c r="G53" i="21"/>
  <c r="D52" i="23"/>
  <c r="D52" i="21"/>
  <c r="D52" i="3"/>
  <c r="D34" i="20"/>
  <c r="D52" i="22"/>
  <c r="H53" i="3"/>
  <c r="H53" i="22"/>
  <c r="H53" i="23"/>
  <c r="H53" i="21"/>
  <c r="E52" i="22"/>
  <c r="E52" i="3"/>
  <c r="E52" i="23"/>
  <c r="E52" i="21"/>
  <c r="H55" i="3"/>
  <c r="H55" i="22"/>
  <c r="H55" i="23"/>
  <c r="H55" i="21"/>
  <c r="G55" i="22"/>
  <c r="G55" i="3"/>
  <c r="G55" i="23"/>
  <c r="G55" i="21"/>
  <c r="C52" i="23"/>
  <c r="C52" i="21"/>
  <c r="C52" i="22"/>
  <c r="C52" i="3"/>
  <c r="C34" i="20"/>
  <c r="H51" i="3"/>
  <c r="H51" i="22"/>
  <c r="H51" i="23"/>
  <c r="H51" i="21"/>
  <c r="E54" i="22"/>
  <c r="E54" i="3"/>
  <c r="E54" i="23"/>
  <c r="E54" i="21"/>
  <c r="D54" i="23"/>
  <c r="D54" i="21"/>
  <c r="D54" i="3"/>
  <c r="D54" i="22"/>
  <c r="G52" i="23"/>
  <c r="G52" i="21"/>
  <c r="G52" i="22"/>
  <c r="G52" i="3"/>
  <c r="F53" i="23"/>
  <c r="F53" i="21"/>
  <c r="F53" i="3"/>
  <c r="E35" i="20"/>
  <c r="F53" i="22"/>
  <c r="C47" i="23"/>
  <c r="C47" i="21"/>
  <c r="C47" i="22"/>
  <c r="C47" i="3"/>
  <c r="D48"/>
  <c r="D48" i="22"/>
  <c r="D48" i="23"/>
  <c r="D48" i="21"/>
  <c r="E46" i="23"/>
  <c r="E46" i="21"/>
  <c r="E46" i="22"/>
  <c r="E46" i="3"/>
  <c r="E44" i="23"/>
  <c r="E44" i="21"/>
  <c r="E44" i="22"/>
  <c r="E44" i="3"/>
  <c r="H45" i="23"/>
  <c r="H45" i="21"/>
  <c r="H45" i="3"/>
  <c r="H45" i="22"/>
  <c r="E48" i="23"/>
  <c r="E48" i="21"/>
  <c r="E48" i="22"/>
  <c r="E48" i="3"/>
  <c r="D44"/>
  <c r="D29" i="20"/>
  <c r="D44" i="22"/>
  <c r="D44" i="23"/>
  <c r="D44" i="21"/>
  <c r="G47" i="23"/>
  <c r="G47" i="21"/>
  <c r="G47" i="22"/>
  <c r="G47" i="3"/>
  <c r="C44" i="22"/>
  <c r="C44" i="3"/>
  <c r="C29" i="20"/>
  <c r="C44" i="23"/>
  <c r="C44" i="21"/>
  <c r="F45" i="3"/>
  <c r="E30" i="20"/>
  <c r="F45" i="22"/>
  <c r="F45" i="23"/>
  <c r="F45" i="21"/>
  <c r="D46" i="3"/>
  <c r="D31" i="20"/>
  <c r="D46" i="22"/>
  <c r="D46" i="23"/>
  <c r="D46" i="21"/>
  <c r="C46" i="22"/>
  <c r="C46" i="3"/>
  <c r="C31" i="20"/>
  <c r="C46" i="23"/>
  <c r="C46" i="21"/>
  <c r="G44" i="22"/>
  <c r="G44" i="3"/>
  <c r="G44" i="23"/>
  <c r="G44" i="21"/>
  <c r="C48" i="22"/>
  <c r="C48" i="3"/>
  <c r="C48" i="23"/>
  <c r="C48" i="21"/>
  <c r="F44" i="23"/>
  <c r="F44" i="21"/>
  <c r="F44" i="3"/>
  <c r="E29" i="20"/>
  <c r="F44" i="22"/>
  <c r="F47" i="3"/>
  <c r="F47" i="22"/>
  <c r="F47" i="23"/>
  <c r="F47" i="21"/>
  <c r="H47" i="23"/>
  <c r="H47" i="21"/>
  <c r="H47" i="3"/>
  <c r="H47" i="22"/>
  <c r="F48" i="23"/>
  <c r="F48" i="21"/>
  <c r="F48" i="3"/>
  <c r="F48" i="22"/>
  <c r="G46"/>
  <c r="G46" i="3"/>
  <c r="G46" i="23"/>
  <c r="G46" i="21"/>
  <c r="D45" i="23"/>
  <c r="D45" i="21"/>
  <c r="D45" i="3"/>
  <c r="D30" i="20"/>
  <c r="D45" i="22"/>
  <c r="H46" i="3"/>
  <c r="H46" i="22"/>
  <c r="H46" i="23"/>
  <c r="H46" i="21"/>
  <c r="E45" i="22"/>
  <c r="E45" i="3"/>
  <c r="E45" i="23"/>
  <c r="E45" i="21"/>
  <c r="H48" i="3"/>
  <c r="H48" i="22"/>
  <c r="H48" i="23"/>
  <c r="H48" i="21"/>
  <c r="G48" i="22"/>
  <c r="G48" i="3"/>
  <c r="G48" i="23"/>
  <c r="G48" i="21"/>
  <c r="C45" i="23"/>
  <c r="C45" i="21"/>
  <c r="C45" i="22"/>
  <c r="C45" i="3"/>
  <c r="C30" i="20"/>
  <c r="H44" i="3"/>
  <c r="H44" i="22"/>
  <c r="H44" i="23"/>
  <c r="H44" i="21"/>
  <c r="E47" i="22"/>
  <c r="E47" i="3"/>
  <c r="E47" i="23"/>
  <c r="E47" i="21"/>
  <c r="D47" i="23"/>
  <c r="D47" i="21"/>
  <c r="D47" i="3"/>
  <c r="D47" i="22"/>
  <c r="G45" i="23"/>
  <c r="G45" i="21"/>
  <c r="G45" i="22"/>
  <c r="G45" i="3"/>
  <c r="F46" i="23"/>
  <c r="F46" i="21"/>
  <c r="F46" i="3"/>
  <c r="E31" i="20"/>
  <c r="F46" i="22"/>
  <c r="C40" i="23"/>
  <c r="C40" i="21"/>
  <c r="C40" i="22"/>
  <c r="C40" i="3"/>
  <c r="D41"/>
  <c r="D41" i="22"/>
  <c r="D41" i="23"/>
  <c r="D41" i="21"/>
  <c r="E39" i="23"/>
  <c r="E39" i="21"/>
  <c r="E39" i="22"/>
  <c r="E39" i="3"/>
  <c r="E37" i="23"/>
  <c r="E37" i="21"/>
  <c r="E37" i="22"/>
  <c r="E37" i="3"/>
  <c r="H38" i="23"/>
  <c r="H38" i="21"/>
  <c r="H38" i="3"/>
  <c r="H38" i="22"/>
  <c r="H41" i="3"/>
  <c r="H41" i="22"/>
  <c r="H41" i="23"/>
  <c r="H41" i="21"/>
  <c r="G41" i="22"/>
  <c r="G41" i="3"/>
  <c r="G41" i="23"/>
  <c r="G41" i="21"/>
  <c r="C38" i="23"/>
  <c r="C38" i="21"/>
  <c r="C38" i="22"/>
  <c r="C38" i="3"/>
  <c r="C26" i="20"/>
  <c r="H37" i="3"/>
  <c r="H37" i="22"/>
  <c r="H37" i="23"/>
  <c r="H37" i="21"/>
  <c r="F40" i="3"/>
  <c r="F40" i="22"/>
  <c r="F40" i="23"/>
  <c r="F40" i="21"/>
  <c r="H40" i="23"/>
  <c r="H40" i="21"/>
  <c r="H40" i="3"/>
  <c r="H40" i="22"/>
  <c r="E41" i="23"/>
  <c r="E41" i="21"/>
  <c r="E41" i="22"/>
  <c r="E41" i="3"/>
  <c r="D37"/>
  <c r="D25" i="20"/>
  <c r="D37" i="22"/>
  <c r="D37" i="23"/>
  <c r="D37" i="21"/>
  <c r="E40" i="22"/>
  <c r="E40" i="3"/>
  <c r="E40" i="23"/>
  <c r="E40" i="21"/>
  <c r="D38" i="23"/>
  <c r="D38" i="21"/>
  <c r="D38" i="3"/>
  <c r="D26" i="20"/>
  <c r="D38" i="22"/>
  <c r="H39" i="3"/>
  <c r="H39" i="22"/>
  <c r="H39" i="23"/>
  <c r="H39" i="21"/>
  <c r="E38" i="22"/>
  <c r="E38" i="3"/>
  <c r="E38" i="23"/>
  <c r="E38" i="21"/>
  <c r="G37" i="22"/>
  <c r="G37" i="3"/>
  <c r="G37" i="23"/>
  <c r="G37" i="21"/>
  <c r="C41" i="22"/>
  <c r="C41" i="3"/>
  <c r="C41" i="23"/>
  <c r="C41" i="21"/>
  <c r="F37" i="23"/>
  <c r="F37" i="21"/>
  <c r="F37" i="3"/>
  <c r="E25" i="20"/>
  <c r="F37" i="22"/>
  <c r="D40" i="23"/>
  <c r="D40" i="21"/>
  <c r="D40" i="3"/>
  <c r="D40" i="22"/>
  <c r="G38" i="23"/>
  <c r="G38" i="21"/>
  <c r="G38" i="22"/>
  <c r="G38" i="3"/>
  <c r="F39" i="23"/>
  <c r="F39" i="21"/>
  <c r="F39" i="3"/>
  <c r="E27" i="20"/>
  <c r="F39" i="22"/>
  <c r="F41" i="23"/>
  <c r="F41" i="21"/>
  <c r="F41" i="3"/>
  <c r="F41" i="22"/>
  <c r="G39"/>
  <c r="G39" i="3"/>
  <c r="G39" i="23"/>
  <c r="G39" i="21"/>
  <c r="G40" i="23"/>
  <c r="G40" i="21"/>
  <c r="G40" i="22"/>
  <c r="G40" i="3"/>
  <c r="C37" i="22"/>
  <c r="C37" i="3"/>
  <c r="C25" i="20"/>
  <c r="C37" i="23"/>
  <c r="C37" i="21"/>
  <c r="F38" i="3"/>
  <c r="E26" i="20"/>
  <c r="F38" i="22"/>
  <c r="F38" i="23"/>
  <c r="F38" i="21"/>
  <c r="D39" i="3"/>
  <c r="D27" i="20"/>
  <c r="D39" i="22"/>
  <c r="D39" i="23"/>
  <c r="D39" i="21"/>
  <c r="C39" i="22"/>
  <c r="C39" i="3"/>
  <c r="C27" i="20"/>
  <c r="C39" i="23"/>
  <c r="C39" i="21"/>
  <c r="D27" i="3"/>
  <c r="D27" i="22"/>
  <c r="D27" i="23"/>
  <c r="D27" i="21"/>
  <c r="E23" i="23"/>
  <c r="E23" i="21"/>
  <c r="E23" i="3"/>
  <c r="E23" i="22"/>
  <c r="C26" i="23"/>
  <c r="C26" i="21"/>
  <c r="C26" i="22"/>
  <c r="C26" i="3"/>
  <c r="E25" i="23"/>
  <c r="E25" i="21"/>
  <c r="E25" i="22"/>
  <c r="E25" i="3"/>
  <c r="H24" i="23"/>
  <c r="H24" i="21"/>
  <c r="H24" i="3"/>
  <c r="H24" i="22"/>
  <c r="F27" i="23"/>
  <c r="F27" i="21"/>
  <c r="F27" i="3"/>
  <c r="F27" i="22"/>
  <c r="G25"/>
  <c r="G25" i="3"/>
  <c r="G25" i="23"/>
  <c r="G25" i="21"/>
  <c r="G26" i="23"/>
  <c r="G26" i="21"/>
  <c r="G26" i="3"/>
  <c r="G26" i="22"/>
  <c r="C23"/>
  <c r="C23" i="3"/>
  <c r="C17" i="20"/>
  <c r="C23" i="23"/>
  <c r="C23" i="21"/>
  <c r="F24" i="3"/>
  <c r="E18" i="20"/>
  <c r="F24" i="22"/>
  <c r="F24" i="23"/>
  <c r="F24" i="21"/>
  <c r="D25" i="3"/>
  <c r="D19" i="20"/>
  <c r="D25" i="22"/>
  <c r="D25" i="23"/>
  <c r="D25" i="21"/>
  <c r="C25" i="22"/>
  <c r="C25" i="3"/>
  <c r="C19" i="20"/>
  <c r="C25" i="23"/>
  <c r="C25" i="21"/>
  <c r="H27" i="3"/>
  <c r="H27" i="22"/>
  <c r="H27" i="23"/>
  <c r="H27" i="21"/>
  <c r="G27" i="22"/>
  <c r="G27" i="3"/>
  <c r="G27" i="23"/>
  <c r="G27" i="21"/>
  <c r="C24" i="23"/>
  <c r="C24" i="21"/>
  <c r="C24" i="22"/>
  <c r="C24" i="3"/>
  <c r="C18" i="20"/>
  <c r="H23" i="3"/>
  <c r="H23" i="22"/>
  <c r="H23" i="23"/>
  <c r="H23" i="21"/>
  <c r="F26" i="3"/>
  <c r="F26" i="22"/>
  <c r="F26" i="23"/>
  <c r="F26" i="21"/>
  <c r="H26" i="23"/>
  <c r="H26" i="21"/>
  <c r="H26" i="3"/>
  <c r="H26" i="22"/>
  <c r="G23"/>
  <c r="G23" i="3"/>
  <c r="G23" i="23"/>
  <c r="G23" i="21"/>
  <c r="E27" i="23"/>
  <c r="E27" i="21"/>
  <c r="E27" i="3"/>
  <c r="E27" i="22"/>
  <c r="D23" i="3"/>
  <c r="D17" i="20"/>
  <c r="D23" i="22"/>
  <c r="D23" i="23"/>
  <c r="D23" i="21"/>
  <c r="E26" i="22"/>
  <c r="E26" i="3"/>
  <c r="E26" i="23"/>
  <c r="E26" i="21"/>
  <c r="D24" i="23"/>
  <c r="D24" i="21"/>
  <c r="D24" i="3"/>
  <c r="D18" i="20"/>
  <c r="D24" i="22"/>
  <c r="H25" i="3"/>
  <c r="H25" i="22"/>
  <c r="H25" i="23"/>
  <c r="H25" i="21"/>
  <c r="E24" i="22"/>
  <c r="E24" i="3"/>
  <c r="E24" i="23"/>
  <c r="E24" i="21"/>
  <c r="C27" i="22"/>
  <c r="C27" i="3"/>
  <c r="C27" i="23"/>
  <c r="C27" i="21"/>
  <c r="F23" i="23"/>
  <c r="F23" i="21"/>
  <c r="F23" i="3"/>
  <c r="E17" i="20"/>
  <c r="F23" i="22"/>
  <c r="D26" i="23"/>
  <c r="D26" i="21"/>
  <c r="D26" i="3"/>
  <c r="D26" i="22"/>
  <c r="G24" i="23"/>
  <c r="G24" i="21"/>
  <c r="G24" i="3"/>
  <c r="G24" i="22"/>
  <c r="F25" i="23"/>
  <c r="F25" i="21"/>
  <c r="F25" i="3"/>
  <c r="E19" i="20"/>
  <c r="F25" i="22"/>
</calcChain>
</file>

<file path=xl/sharedStrings.xml><?xml version="1.0" encoding="utf-8"?>
<sst xmlns="http://schemas.openxmlformats.org/spreadsheetml/2006/main" count="1331" uniqueCount="154">
  <si>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</si>
  <si>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</si>
  <si>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</si>
  <si>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</si>
  <si>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</si>
  <si>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</si>
  <si>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</si>
  <si>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</si>
  <si>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</si>
  <si>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48 кг</t>
  </si>
  <si>
    <t>52 кг</t>
  </si>
  <si>
    <t>ю</t>
  </si>
  <si>
    <t>5</t>
  </si>
  <si>
    <t>6</t>
  </si>
  <si>
    <t>68 кг</t>
  </si>
  <si>
    <t>Нариманов ТА Ходорев АН</t>
  </si>
  <si>
    <t>округ</t>
  </si>
  <si>
    <t>субъект, город, ведомство</t>
  </si>
  <si>
    <t>57 кг</t>
  </si>
  <si>
    <t>62 кг</t>
  </si>
  <si>
    <t>74 кг</t>
  </si>
  <si>
    <t>82 кг</t>
  </si>
  <si>
    <t>90 кг</t>
  </si>
  <si>
    <t>100 кг</t>
  </si>
  <si>
    <t>св 100 кг</t>
  </si>
  <si>
    <t>СПИСОК СПОРТСМЕНОВ ВЫПОЛНИВШИХ НОРМАТИВ МС РОССИИ</t>
  </si>
  <si>
    <t>ВЕС</t>
  </si>
  <si>
    <t>Округ, субъект, город, ведомство</t>
  </si>
  <si>
    <t>количество участников</t>
  </si>
  <si>
    <t>количество побед</t>
  </si>
  <si>
    <t>Регионы</t>
  </si>
  <si>
    <t>мужчины</t>
  </si>
  <si>
    <t>СПРАВКА О ПОБЕДАХ</t>
  </si>
  <si>
    <t>Дана участнику</t>
  </si>
  <si>
    <t>(фамилия, имя)</t>
  </si>
  <si>
    <t>в том, что он участвовал в соревнованиях:</t>
  </si>
  <si>
    <t>(наименование соревнований)</t>
  </si>
  <si>
    <t>по борьбе САМБО</t>
  </si>
  <si>
    <t>в городе:</t>
  </si>
  <si>
    <t>(дата проведения соревнований)</t>
  </si>
  <si>
    <t>(место проведения)</t>
  </si>
  <si>
    <t>, выступая в весе до</t>
  </si>
  <si>
    <t>кг.</t>
  </si>
  <si>
    <t xml:space="preserve">занял </t>
  </si>
  <si>
    <t>место при</t>
  </si>
  <si>
    <t>участвующих спортсменов и 8 субъектов Р.Ф.</t>
  </si>
  <si>
    <t>участвующих спортсменов и 9 субъектов Р.Ф.</t>
  </si>
  <si>
    <t xml:space="preserve">,  </t>
  </si>
  <si>
    <t>имея</t>
  </si>
  <si>
    <t>встреч</t>
  </si>
  <si>
    <t>и одержал победы над:</t>
  </si>
  <si>
    <t>№п/п</t>
  </si>
  <si>
    <t>Фамилия, имя</t>
  </si>
  <si>
    <t xml:space="preserve">     организация</t>
  </si>
  <si>
    <t>разряд</t>
  </si>
  <si>
    <t>Омская</t>
  </si>
  <si>
    <t>КМС</t>
  </si>
  <si>
    <t>Боровиков Евгений</t>
  </si>
  <si>
    <t>Свердловская</t>
  </si>
  <si>
    <t>Минатулаев Магомедзапир</t>
  </si>
  <si>
    <t>ХМАО</t>
  </si>
  <si>
    <t>МС</t>
  </si>
  <si>
    <t>Битуганов Ерсат</t>
  </si>
  <si>
    <t>Алтайский</t>
  </si>
  <si>
    <t>Абдулгалимов Имирали</t>
  </si>
  <si>
    <t>Семёнов Владислав</t>
  </si>
  <si>
    <t>Гвоздев Михаил</t>
  </si>
  <si>
    <t>Всего побед:</t>
  </si>
  <si>
    <t>пять</t>
  </si>
  <si>
    <t>(прописью)</t>
  </si>
  <si>
    <t>категории</t>
  </si>
  <si>
    <t>подпись</t>
  </si>
  <si>
    <t>фамилия</t>
  </si>
  <si>
    <t>Р.Алтай</t>
  </si>
  <si>
    <t>Жаслыков Ерлан</t>
  </si>
  <si>
    <t>Решетарь Илья</t>
  </si>
  <si>
    <t>Абрамовский Данил</t>
  </si>
  <si>
    <t>Курганская</t>
  </si>
  <si>
    <t>Новосибирская</t>
  </si>
  <si>
    <t>Насирахунов Руслан</t>
  </si>
  <si>
    <t>Магеррамов Рахмат</t>
  </si>
  <si>
    <t>Челчушев Олег</t>
  </si>
  <si>
    <t>Копняк Алексей</t>
  </si>
  <si>
    <t>Яйтаков Аяс</t>
  </si>
  <si>
    <t>Тусупаев Ержан</t>
  </si>
  <si>
    <t>Картабаев Руслан</t>
  </si>
  <si>
    <t>Журавлев Семен</t>
  </si>
  <si>
    <t>Кемеровская</t>
  </si>
  <si>
    <t>Чугулов Эжер</t>
  </si>
  <si>
    <t>Александров Александр</t>
  </si>
  <si>
    <t>Мешкеев Эркемен</t>
  </si>
  <si>
    <t>Ларченко Вадим</t>
  </si>
  <si>
    <t>Воронин Дмитрий</t>
  </si>
  <si>
    <t>Цубенко Роман</t>
  </si>
  <si>
    <t>семь</t>
  </si>
  <si>
    <t>участвующих спортсменов и   субъектов Р.Ф.</t>
  </si>
  <si>
    <t xml:space="preserve">, выступая в весе </t>
  </si>
  <si>
    <t>СПИСОК ПОПАВШИХ НА ФИНАЛ ЧЕМПИОНАТА РОССИИ</t>
  </si>
  <si>
    <t>участвующих спортсменов и 6 субъектов Р.Ф.</t>
  </si>
  <si>
    <t>4</t>
  </si>
  <si>
    <t>встречи</t>
  </si>
  <si>
    <t>БЕЛЕЕВ Радмил</t>
  </si>
  <si>
    <t>ЧАЛЧИКОВ Николай</t>
  </si>
  <si>
    <t>ЧАЛЧИКОВ Сумер</t>
  </si>
  <si>
    <t>три</t>
  </si>
  <si>
    <t>ОНДАР Артур</t>
  </si>
  <si>
    <t>Красноярск</t>
  </si>
  <si>
    <t>КОНЗОШЕВ Рустам</t>
  </si>
  <si>
    <t>КУУЛАР Кан-демир</t>
  </si>
  <si>
    <t>Р.Бурятия</t>
  </si>
  <si>
    <t>ФЕДОРЕЕВ Денис</t>
  </si>
  <si>
    <t>Иркутск</t>
  </si>
  <si>
    <t>четыре</t>
  </si>
  <si>
    <t>участвующих спортсменов и 7 субъектов Р.Ф.</t>
  </si>
  <si>
    <t>св100</t>
  </si>
  <si>
    <t>Трущенко Елизавета Викторовна</t>
  </si>
  <si>
    <t>18.06.1992, КМС</t>
  </si>
  <si>
    <t>СФО,Омская,Омск,МО.</t>
  </si>
  <si>
    <t>13</t>
  </si>
  <si>
    <t>боевое самбо</t>
  </si>
  <si>
    <t>КРАЧНАКОВ Владимир Юрьевич</t>
  </si>
  <si>
    <t>22.04.94, КМС</t>
  </si>
  <si>
    <t>Р.Алтай, Горно-Алтайск, МО</t>
  </si>
  <si>
    <t>16</t>
  </si>
  <si>
    <t>Р.Алтай,Томская,Новосибирская,Р.Хакасия,Алтайский.</t>
  </si>
  <si>
    <t>ЛОПСАН Чаян Игорьевич</t>
  </si>
  <si>
    <t>26.07.91, КМС</t>
  </si>
  <si>
    <t>Омская, Омск</t>
  </si>
  <si>
    <t>12</t>
  </si>
  <si>
    <t>Омская,Свердловская,Р.Алтай,Р.Хакасия,Новосибирская.</t>
  </si>
  <si>
    <t>Омская,Курганская,Новосибирская,Р.Алтай,Красноярский,ХМАО,Иркутская.</t>
  </si>
  <si>
    <t xml:space="preserve">, </t>
  </si>
  <si>
    <t>Алтайский, Красноярский, Новосибирская, Р.Алтай, Р.Тыва, Р.Хакасия.</t>
  </si>
  <si>
    <t>Кемеровская, Красноярский, Новосибирская, Р.Алтай, Р.Тыва, Р.Хакасия, Тюменская.</t>
  </si>
  <si>
    <t xml:space="preserve">Кемеровская, Красноярский, Новосибирская, Р.Алтай, Р.Тыва. </t>
  </si>
  <si>
    <t>Алтайский, Красноярский, Новосибирская, Томская, Тюменская.</t>
  </si>
  <si>
    <t>участвующих спортсменов и 5 субъектов Р.Ф.</t>
  </si>
  <si>
    <t>Алтайский, Кемеровская, Красноярский, Новосибирская, Р.Бурятия.</t>
  </si>
  <si>
    <t>Алтайский, Новосибирская, Р.Алтай, Томская, Тюменская.</t>
  </si>
  <si>
    <t>100кг</t>
  </si>
  <si>
    <t xml:space="preserve">Алтайский, Забайкальский, Иркутская, Кемеровская, Новосибирская, Р.Алтай, Р.Бурятия, , , </t>
  </si>
  <si>
    <t xml:space="preserve">Кокшетау, Красноярский, Омская, Р.Алтай, , , , , , </t>
  </si>
  <si>
    <t/>
  </si>
  <si>
    <t>ИСМУХАНОВ Айдар</t>
  </si>
  <si>
    <t>БЕЛЕЕВ Радмил Вениаминович</t>
  </si>
  <si>
    <t>ИШМИН Айастан Ырыстунович</t>
  </si>
  <si>
    <t>Кокшетау</t>
  </si>
  <si>
    <t xml:space="preserve">Омская, Р.Алтай, Свердловская, Тюменская, Челябинская, , , , , </t>
  </si>
  <si>
    <t xml:space="preserve">МОТЕКО Артем Валерьевич </t>
  </si>
  <si>
    <t xml:space="preserve">ТАСПАНЧИК Джучи Мерген -Херелович </t>
  </si>
  <si>
    <t>УТЮМОВ Иван Дмитриевич</t>
  </si>
  <si>
    <t>Омская, Омск, СибГУФК, МО</t>
  </si>
  <si>
    <t>Свердловская, Екатеринбург, ПР</t>
  </si>
  <si>
    <t>св 100кг</t>
  </si>
</sst>
</file>

<file path=xl/styles.xml><?xml version="1.0" encoding="utf-8"?>
<styleSheet xmlns="http://schemas.openxmlformats.org/spreadsheetml/2006/main">
  <fonts count="27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18"/>
      <name val="Arial"/>
      <family val="2"/>
      <charset val="204"/>
    </font>
    <font>
      <b/>
      <sz val="9"/>
      <name val="Arial Narrow"/>
      <family val="2"/>
      <charset val="204"/>
    </font>
    <font>
      <sz val="9"/>
      <color theme="0"/>
      <name val="Arial Narrow"/>
      <family val="2"/>
      <charset val="204"/>
    </font>
    <font>
      <sz val="8"/>
      <color theme="0"/>
      <name val="Arial Cyr"/>
      <charset val="204"/>
    </font>
    <font>
      <sz val="10"/>
      <color theme="0"/>
      <name val="Arial Cyr"/>
      <charset val="204"/>
    </font>
    <font>
      <b/>
      <sz val="14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99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Fill="1" applyBorder="1"/>
    <xf numFmtId="0" fontId="9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0" xfId="0" applyFont="1" applyFill="1" applyBorder="1" applyAlignment="1">
      <alignment horizontal="center" vertical="center" textRotation="90"/>
    </xf>
    <xf numFmtId="0" fontId="15" fillId="0" borderId="0" xfId="2"/>
    <xf numFmtId="0" fontId="15" fillId="0" borderId="0" xfId="2" applyAlignment="1"/>
    <xf numFmtId="0" fontId="15" fillId="0" borderId="8" xfId="2" applyBorder="1" applyAlignment="1"/>
    <xf numFmtId="0" fontId="15" fillId="0" borderId="8" xfId="2" applyBorder="1"/>
    <xf numFmtId="0" fontId="17" fillId="0" borderId="0" xfId="2" applyFont="1"/>
    <xf numFmtId="0" fontId="15" fillId="0" borderId="0" xfId="2" applyBorder="1"/>
    <xf numFmtId="0" fontId="15" fillId="0" borderId="0" xfId="2" applyAlignment="1">
      <alignment horizontal="left"/>
    </xf>
    <xf numFmtId="0" fontId="17" fillId="0" borderId="0" xfId="2" applyFont="1" applyBorder="1"/>
    <xf numFmtId="1" fontId="15" fillId="0" borderId="8" xfId="2" applyNumberFormat="1" applyBorder="1" applyAlignment="1">
      <alignment horizontal="center"/>
    </xf>
    <xf numFmtId="49" fontId="15" fillId="0" borderId="8" xfId="2" applyNumberFormat="1" applyBorder="1"/>
    <xf numFmtId="0" fontId="15" fillId="0" borderId="0" xfId="2" applyAlignment="1">
      <alignment horizontal="right"/>
    </xf>
    <xf numFmtId="1" fontId="15" fillId="0" borderId="8" xfId="2" applyNumberFormat="1" applyBorder="1"/>
    <xf numFmtId="0" fontId="15" fillId="0" borderId="9" xfId="2" applyBorder="1"/>
    <xf numFmtId="0" fontId="17" fillId="0" borderId="10" xfId="2" applyFont="1" applyBorder="1" applyAlignment="1">
      <alignment horizontal="center"/>
    </xf>
    <xf numFmtId="0" fontId="17" fillId="0" borderId="10" xfId="2" applyFont="1" applyBorder="1" applyAlignment="1">
      <alignment horizontal="left"/>
    </xf>
    <xf numFmtId="0" fontId="17" fillId="0" borderId="11" xfId="2" applyFont="1" applyBorder="1" applyAlignment="1">
      <alignment horizontal="left"/>
    </xf>
    <xf numFmtId="0" fontId="15" fillId="0" borderId="1" xfId="2" applyFont="1" applyBorder="1" applyAlignment="1">
      <alignment horizontal="center"/>
    </xf>
    <xf numFmtId="0" fontId="15" fillId="0" borderId="5" xfId="2" applyBorder="1"/>
    <xf numFmtId="0" fontId="15" fillId="0" borderId="12" xfId="2" applyFont="1" applyBorder="1"/>
    <xf numFmtId="0" fontId="15" fillId="0" borderId="13" xfId="2" applyFont="1" applyBorder="1"/>
    <xf numFmtId="0" fontId="15" fillId="0" borderId="5" xfId="2" applyFont="1" applyBorder="1"/>
    <xf numFmtId="0" fontId="15" fillId="0" borderId="1" xfId="2" applyFont="1" applyBorder="1"/>
    <xf numFmtId="0" fontId="17" fillId="0" borderId="0" xfId="2" applyFont="1" applyAlignment="1">
      <alignment horizontal="center"/>
    </xf>
    <xf numFmtId="0" fontId="15" fillId="0" borderId="8" xfId="2" applyNumberFormat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1" applyFont="1" applyBorder="1" applyAlignment="1" applyProtection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7" fillId="0" borderId="41" xfId="2" applyFont="1" applyBorder="1" applyAlignment="1">
      <alignment horizontal="center"/>
    </xf>
    <xf numFmtId="0" fontId="6" fillId="0" borderId="0" xfId="0" applyFont="1"/>
    <xf numFmtId="0" fontId="15" fillId="0" borderId="5" xfId="2" applyFont="1" applyBorder="1" applyAlignment="1">
      <alignment horizontal="center"/>
    </xf>
    <xf numFmtId="0" fontId="15" fillId="0" borderId="12" xfId="2" applyBorder="1"/>
    <xf numFmtId="0" fontId="15" fillId="0" borderId="13" xfId="2" applyBorder="1"/>
    <xf numFmtId="0" fontId="21" fillId="0" borderId="10" xfId="2" applyFont="1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17" fillId="0" borderId="4" xfId="2" applyFont="1" applyBorder="1" applyAlignment="1"/>
    <xf numFmtId="0" fontId="17" fillId="0" borderId="23" xfId="2" applyFont="1" applyBorder="1" applyAlignment="1"/>
    <xf numFmtId="0" fontId="21" fillId="0" borderId="4" xfId="2" applyFont="1" applyBorder="1" applyAlignment="1"/>
    <xf numFmtId="0" fontId="1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9" fillId="0" borderId="31" xfId="0" applyFont="1" applyFill="1" applyBorder="1"/>
    <xf numFmtId="0" fontId="9" fillId="0" borderId="31" xfId="0" applyFont="1" applyFill="1" applyBorder="1" applyAlignment="1">
      <alignment horizontal="center" vertical="center"/>
    </xf>
    <xf numFmtId="0" fontId="9" fillId="0" borderId="3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0" fillId="2" borderId="30" xfId="0" applyFont="1" applyFill="1" applyBorder="1" applyAlignment="1">
      <alignment vertical="center" textRotation="90"/>
    </xf>
    <xf numFmtId="0" fontId="10" fillId="2" borderId="20" xfId="0" applyFont="1" applyFill="1" applyBorder="1" applyAlignment="1">
      <alignment vertical="center" textRotation="90"/>
    </xf>
    <xf numFmtId="0" fontId="1" fillId="0" borderId="1" xfId="0" applyFont="1" applyBorder="1" applyAlignment="1">
      <alignment vertical="center" wrapText="1"/>
    </xf>
    <xf numFmtId="0" fontId="13" fillId="0" borderId="21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3" fillId="0" borderId="15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0" fontId="11" fillId="0" borderId="15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3" borderId="43" xfId="0" applyNumberFormat="1" applyFont="1" applyFill="1" applyBorder="1" applyAlignment="1">
      <alignment horizontal="center" vertical="center" wrapText="1"/>
    </xf>
    <xf numFmtId="49" fontId="3" fillId="3" borderId="44" xfId="0" applyNumberFormat="1" applyFont="1" applyFill="1" applyBorder="1" applyAlignment="1">
      <alignment horizontal="center" vertical="center" wrapText="1"/>
    </xf>
    <xf numFmtId="49" fontId="3" fillId="0" borderId="44" xfId="0" applyNumberFormat="1" applyFont="1" applyFill="1" applyBorder="1" applyAlignment="1">
      <alignment horizontal="center" vertical="center" wrapText="1"/>
    </xf>
    <xf numFmtId="49" fontId="3" fillId="0" borderId="45" xfId="0" applyNumberFormat="1" applyFont="1" applyFill="1" applyBorder="1" applyAlignment="1">
      <alignment horizontal="center" vertical="center" wrapText="1"/>
    </xf>
    <xf numFmtId="49" fontId="3" fillId="0" borderId="47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4" fillId="0" borderId="0" xfId="0" applyFont="1" applyFill="1"/>
    <xf numFmtId="0" fontId="1" fillId="0" borderId="1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49" fontId="3" fillId="0" borderId="16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4" fillId="0" borderId="31" xfId="0" applyFont="1" applyFill="1" applyBorder="1"/>
    <xf numFmtId="0" fontId="24" fillId="0" borderId="0" xfId="0" applyFont="1" applyFill="1" applyBorder="1"/>
    <xf numFmtId="0" fontId="25" fillId="0" borderId="1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1" fillId="0" borderId="49" xfId="0" applyFont="1" applyFill="1" applyBorder="1" applyAlignment="1">
      <alignment horizontal="left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textRotation="90"/>
    </xf>
    <xf numFmtId="0" fontId="10" fillId="2" borderId="7" xfId="0" applyFont="1" applyFill="1" applyBorder="1" applyAlignment="1">
      <alignment vertical="center" textRotation="90"/>
    </xf>
    <xf numFmtId="0" fontId="10" fillId="2" borderId="52" xfId="0" applyFont="1" applyFill="1" applyBorder="1" applyAlignment="1">
      <alignment vertical="center" textRotation="90"/>
    </xf>
    <xf numFmtId="0" fontId="1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12" fillId="0" borderId="46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vertical="center" textRotation="90"/>
    </xf>
    <xf numFmtId="0" fontId="14" fillId="2" borderId="20" xfId="0" applyFont="1" applyFill="1" applyBorder="1" applyAlignment="1">
      <alignment vertical="center" textRotation="90"/>
    </xf>
    <xf numFmtId="49" fontId="3" fillId="0" borderId="53" xfId="0" applyNumberFormat="1" applyFont="1" applyFill="1" applyBorder="1" applyAlignment="1">
      <alignment horizontal="center" vertical="center" wrapText="1"/>
    </xf>
    <xf numFmtId="49" fontId="3" fillId="3" borderId="47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vertical="center" textRotation="90"/>
    </xf>
    <xf numFmtId="0" fontId="14" fillId="2" borderId="7" xfId="0" applyFont="1" applyFill="1" applyBorder="1" applyAlignment="1">
      <alignment vertical="center" textRotation="90"/>
    </xf>
    <xf numFmtId="0" fontId="14" fillId="2" borderId="52" xfId="0" applyFont="1" applyFill="1" applyBorder="1" applyAlignment="1">
      <alignment vertical="center" textRotation="90"/>
    </xf>
    <xf numFmtId="0" fontId="26" fillId="0" borderId="0" xfId="0" applyFont="1"/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textRotation="90"/>
    </xf>
    <xf numFmtId="0" fontId="10" fillId="2" borderId="30" xfId="0" applyFont="1" applyFill="1" applyBorder="1" applyAlignment="1">
      <alignment horizontal="center" vertical="center" textRotation="90"/>
    </xf>
    <xf numFmtId="0" fontId="10" fillId="2" borderId="20" xfId="0" applyFont="1" applyFill="1" applyBorder="1" applyAlignment="1">
      <alignment horizontal="center" vertical="center" textRotation="90"/>
    </xf>
    <xf numFmtId="0" fontId="10" fillId="2" borderId="22" xfId="0" applyFont="1" applyFill="1" applyBorder="1" applyAlignment="1">
      <alignment horizontal="center" vertical="center" textRotation="90"/>
    </xf>
    <xf numFmtId="0" fontId="10" fillId="2" borderId="6" xfId="0" applyFont="1" applyFill="1" applyBorder="1" applyAlignment="1">
      <alignment horizontal="center" vertical="center" textRotation="90"/>
    </xf>
    <xf numFmtId="0" fontId="10" fillId="2" borderId="7" xfId="0" applyFont="1" applyFill="1" applyBorder="1" applyAlignment="1">
      <alignment horizontal="center" vertical="center" textRotation="90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 vertical="center" textRotation="90"/>
    </xf>
    <xf numFmtId="0" fontId="14" fillId="2" borderId="20" xfId="0" applyFont="1" applyFill="1" applyBorder="1" applyAlignment="1">
      <alignment horizontal="center" vertical="center" textRotation="90"/>
    </xf>
    <xf numFmtId="0" fontId="14" fillId="2" borderId="19" xfId="0" applyFont="1" applyFill="1" applyBorder="1" applyAlignment="1">
      <alignment horizontal="center" textRotation="90"/>
    </xf>
    <xf numFmtId="0" fontId="14" fillId="2" borderId="20" xfId="0" applyFont="1" applyFill="1" applyBorder="1" applyAlignment="1">
      <alignment horizontal="center" textRotation="90"/>
    </xf>
    <xf numFmtId="0" fontId="11" fillId="2" borderId="19" xfId="0" applyFont="1" applyFill="1" applyBorder="1" applyAlignment="1">
      <alignment horizontal="center" vertical="center" textRotation="90"/>
    </xf>
    <xf numFmtId="0" fontId="11" fillId="2" borderId="20" xfId="0" applyFont="1" applyFill="1" applyBorder="1" applyAlignment="1">
      <alignment horizontal="center" vertical="center" textRotation="90"/>
    </xf>
    <xf numFmtId="0" fontId="3" fillId="0" borderId="0" xfId="1" applyFont="1" applyBorder="1" applyAlignment="1" applyProtection="1">
      <alignment horizontal="left"/>
    </xf>
    <xf numFmtId="0" fontId="13" fillId="0" borderId="4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" fillId="0" borderId="32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3" fillId="0" borderId="2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5" xfId="0" applyFont="1" applyBorder="1" applyAlignment="1">
      <alignment horizontal="left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8" xfId="2" applyBorder="1" applyAlignment="1">
      <alignment horizontal="center"/>
    </xf>
    <xf numFmtId="0" fontId="16" fillId="0" borderId="0" xfId="2" applyFont="1" applyAlignment="1"/>
    <xf numFmtId="0" fontId="15" fillId="0" borderId="8" xfId="2" applyBorder="1" applyAlignment="1">
      <alignment horizontal="center" vertical="top" wrapText="1"/>
    </xf>
    <xf numFmtId="0" fontId="15" fillId="0" borderId="8" xfId="2" applyBorder="1" applyAlignment="1">
      <alignment horizontal="center" wrapText="1"/>
    </xf>
    <xf numFmtId="0" fontId="15" fillId="0" borderId="0" xfId="2" applyAlignment="1">
      <alignment horizontal="center"/>
    </xf>
    <xf numFmtId="0" fontId="17" fillId="0" borderId="41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7" fillId="0" borderId="11" xfId="2" applyFont="1" applyBorder="1" applyAlignment="1"/>
    <xf numFmtId="0" fontId="17" fillId="0" borderId="4" xfId="2" applyFont="1" applyBorder="1" applyAlignment="1">
      <alignment horizontal="center"/>
    </xf>
    <xf numFmtId="0" fontId="17" fillId="0" borderId="23" xfId="2" applyFont="1" applyBorder="1" applyAlignment="1">
      <alignment horizontal="center"/>
    </xf>
    <xf numFmtId="0" fontId="15" fillId="0" borderId="5" xfId="2" applyFont="1" applyBorder="1" applyAlignment="1">
      <alignment horizontal="left"/>
    </xf>
    <xf numFmtId="0" fontId="15" fillId="0" borderId="12" xfId="2" applyFont="1" applyBorder="1" applyAlignment="1">
      <alignment horizontal="left"/>
    </xf>
    <xf numFmtId="0" fontId="15" fillId="0" borderId="13" xfId="2" applyFont="1" applyBorder="1" applyAlignment="1">
      <alignment horizontal="left"/>
    </xf>
    <xf numFmtId="0" fontId="17" fillId="0" borderId="42" xfId="2" applyFont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15" fillId="0" borderId="12" xfId="2" applyFont="1" applyBorder="1" applyAlignment="1">
      <alignment horizontal="center"/>
    </xf>
    <xf numFmtId="0" fontId="15" fillId="0" borderId="13" xfId="2" applyFont="1" applyBorder="1" applyAlignment="1">
      <alignment horizontal="center"/>
    </xf>
    <xf numFmtId="0" fontId="13" fillId="0" borderId="15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3" fillId="5" borderId="15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vertical="center" wrapText="1"/>
    </xf>
    <xf numFmtId="0" fontId="12" fillId="5" borderId="18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25" fillId="5" borderId="1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vertical="center" wrapText="1"/>
    </xf>
    <xf numFmtId="49" fontId="3" fillId="5" borderId="44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19050</xdr:rowOff>
    </xdr:from>
    <xdr:to>
      <xdr:col>7</xdr:col>
      <xdr:colOff>1104900</xdr:colOff>
      <xdr:row>2</xdr:row>
      <xdr:rowOff>47625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62675" y="19050"/>
          <a:ext cx="485775" cy="514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114300</xdr:colOff>
      <xdr:row>1</xdr:row>
      <xdr:rowOff>307975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9530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19050</xdr:rowOff>
    </xdr:from>
    <xdr:to>
      <xdr:col>7</xdr:col>
      <xdr:colOff>1104900</xdr:colOff>
      <xdr:row>1</xdr:row>
      <xdr:rowOff>323850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62675" y="19050"/>
          <a:ext cx="485775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190500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571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19049</xdr:rowOff>
    </xdr:from>
    <xdr:to>
      <xdr:col>7</xdr:col>
      <xdr:colOff>1104900</xdr:colOff>
      <xdr:row>1</xdr:row>
      <xdr:rowOff>352424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62675" y="19049"/>
          <a:ext cx="485775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123824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19050</xdr:rowOff>
    </xdr:from>
    <xdr:to>
      <xdr:col>7</xdr:col>
      <xdr:colOff>1104900</xdr:colOff>
      <xdr:row>2</xdr:row>
      <xdr:rowOff>19050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62675" y="19050"/>
          <a:ext cx="485775" cy="571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1645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0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10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&#1089;&#1074;87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60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65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70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75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81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8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4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0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.раб."/>
      <sheetName val="Инструкция"/>
      <sheetName val="реквизиты"/>
      <sheetName val="регистрация"/>
    </sheetNames>
    <sheetDataSet>
      <sheetData sheetId="0"/>
      <sheetData sheetId="1"/>
      <sheetData sheetId="2">
        <row r="2">
          <cell r="A2" t="str">
            <v>Первенство Уральского федерального округа по самбо среди юниоров 1998-99г.р.</v>
          </cell>
        </row>
        <row r="3">
          <cell r="A3" t="str">
            <v>15-16  декабря 2017г.                                              г.Верхняя Пышма</v>
          </cell>
        </row>
        <row r="6">
          <cell r="A6" t="str">
            <v>Гл. судья, судья ВК</v>
          </cell>
          <cell r="G6" t="str">
            <v>М.Г. Стенников</v>
          </cell>
        </row>
        <row r="7">
          <cell r="G7" t="str">
            <v>/г.Курган/</v>
          </cell>
        </row>
        <row r="8">
          <cell r="A8" t="str">
            <v>Гл. секретарь, судья ВК</v>
          </cell>
          <cell r="G8" t="str">
            <v>Д.П. Сапунов</v>
          </cell>
        </row>
        <row r="9">
          <cell r="G9" t="str">
            <v>/Качканар/</v>
          </cell>
        </row>
        <row r="11">
          <cell r="D11" t="str">
            <v>г.Верхняя Пышма</v>
          </cell>
          <cell r="F11" t="str">
            <v>14-16 декабря 2017г.</v>
          </cell>
        </row>
      </sheetData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ПОЗНАХИРКО Глеб Игоревич</v>
          </cell>
          <cell r="D6" t="str">
            <v>20.04.99, КМС</v>
          </cell>
          <cell r="E6" t="str">
            <v>УФО</v>
          </cell>
          <cell r="F6" t="str">
            <v>Свердловская, В-Пышма, КС "УГМК"</v>
          </cell>
          <cell r="G6">
            <v>0</v>
          </cell>
          <cell r="H6" t="str">
            <v>Стенников В.Г. Мельников А.Н.</v>
          </cell>
        </row>
        <row r="7">
          <cell r="C7" t="str">
            <v>ЦИУЛИН Александр Вячеславович</v>
          </cell>
          <cell r="D7" t="str">
            <v>04.11.99, КМС</v>
          </cell>
          <cell r="E7" t="str">
            <v>УФО</v>
          </cell>
          <cell r="F7" t="str">
            <v>Свердловская, В-Пышма, КС "УГМК"</v>
          </cell>
          <cell r="G7">
            <v>0</v>
          </cell>
          <cell r="H7" t="str">
            <v>Суханов М.И. Мельников А.Н.</v>
          </cell>
        </row>
        <row r="8">
          <cell r="C8" t="str">
            <v>АЛЛАЯРОВ Евгений Тимурович</v>
          </cell>
          <cell r="D8" t="str">
            <v>27.03.98, КМС</v>
          </cell>
          <cell r="E8" t="str">
            <v>УФО</v>
          </cell>
          <cell r="F8" t="str">
            <v xml:space="preserve">Хмао-Югра, Сургут, </v>
          </cell>
          <cell r="G8">
            <v>0</v>
          </cell>
          <cell r="H8" t="str">
            <v>Головко В.И. Кунакузин Е.А.</v>
          </cell>
        </row>
        <row r="9">
          <cell r="C9" t="str">
            <v>НАТРОШВИЛИ Тамаз Зурабович</v>
          </cell>
          <cell r="D9" t="str">
            <v>18.06.99, КМС</v>
          </cell>
          <cell r="E9" t="str">
            <v>УФО</v>
          </cell>
          <cell r="F9" t="str">
            <v>Тюменская, Тюмень, ПН</v>
          </cell>
          <cell r="G9">
            <v>0</v>
          </cell>
          <cell r="H9" t="str">
            <v>Николаев А.А.</v>
          </cell>
        </row>
        <row r="10">
          <cell r="C10" t="str">
            <v>БАЛАЕВ Олег Игоревич</v>
          </cell>
          <cell r="D10" t="str">
            <v>13.07.98, КМС</v>
          </cell>
          <cell r="E10" t="str">
            <v>УФО</v>
          </cell>
          <cell r="F10" t="str">
            <v>Тюменская, Тюмень, ВТ</v>
          </cell>
          <cell r="G10">
            <v>0</v>
          </cell>
          <cell r="H10" t="str">
            <v>Николаев А.А.</v>
          </cell>
        </row>
        <row r="11">
          <cell r="C11" t="str">
            <v>ЗАФАРОВ Артур Ильшатович</v>
          </cell>
          <cell r="D11" t="str">
            <v>17.05.99, 1р</v>
          </cell>
          <cell r="E11" t="str">
            <v>УФО</v>
          </cell>
          <cell r="F11" t="str">
            <v xml:space="preserve">Челябинская, Челябинск, </v>
          </cell>
          <cell r="G11">
            <v>0</v>
          </cell>
          <cell r="H11" t="str">
            <v>Кадолин В.И.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ПЕТРОВ Святослав Васильевич</v>
          </cell>
          <cell r="D6" t="str">
            <v>29.07.99, КМС</v>
          </cell>
          <cell r="E6" t="str">
            <v>УФО</v>
          </cell>
          <cell r="F6" t="str">
            <v>Свердловская, В-Пышма, КС "УГМК"</v>
          </cell>
          <cell r="G6">
            <v>0</v>
          </cell>
          <cell r="H6" t="str">
            <v>Суханов М.И. Мельников А.Н.</v>
          </cell>
        </row>
        <row r="7">
          <cell r="C7" t="str">
            <v>АХМАДЫШИН Амир Салаватович</v>
          </cell>
          <cell r="D7" t="str">
            <v>03.06.98, МС</v>
          </cell>
          <cell r="E7" t="str">
            <v>УФО</v>
          </cell>
          <cell r="F7" t="str">
            <v>Свердловская, В-Пышма, КС "УГМК"</v>
          </cell>
          <cell r="G7">
            <v>0</v>
          </cell>
          <cell r="H7" t="str">
            <v>Суханов М.И. Мельников А.Н.</v>
          </cell>
        </row>
        <row r="8">
          <cell r="C8" t="str">
            <v>ГАЧАЕВ Тагир Олхазурович</v>
          </cell>
          <cell r="D8" t="str">
            <v>09.09.98, КМС</v>
          </cell>
          <cell r="E8" t="str">
            <v>УФО</v>
          </cell>
          <cell r="F8" t="str">
            <v xml:space="preserve">Хмао-Югра, Нижневартовск, </v>
          </cell>
          <cell r="G8">
            <v>0</v>
          </cell>
          <cell r="H8" t="str">
            <v>Кобелев В.Н.</v>
          </cell>
        </row>
        <row r="9">
          <cell r="C9" t="str">
            <v>ФОМИН Александр Александрович</v>
          </cell>
          <cell r="D9" t="str">
            <v>22.08.99, КМС</v>
          </cell>
          <cell r="E9" t="str">
            <v>УФО</v>
          </cell>
          <cell r="F9" t="str">
            <v>Свердловская, Екатеринбург, ПР</v>
          </cell>
          <cell r="G9">
            <v>0</v>
          </cell>
          <cell r="H9" t="str">
            <v>Палабугин С.А.</v>
          </cell>
        </row>
        <row r="10">
          <cell r="C10" t="str">
            <v>РЮМКИН Денис Андреевич</v>
          </cell>
          <cell r="D10" t="str">
            <v>16.05.99, 1р</v>
          </cell>
          <cell r="E10" t="str">
            <v>УФО</v>
          </cell>
          <cell r="F10" t="str">
            <v>Свердловская, Екатеринбург, УРФУ</v>
          </cell>
          <cell r="G10">
            <v>0</v>
          </cell>
          <cell r="H10" t="str">
            <v>Пышминцев В.А.</v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  <cell r="C7" t="str">
            <v>КАРМАНОВ Александр Дмитриевич</v>
          </cell>
          <cell r="D7" t="str">
            <v>10.03.01, 1р</v>
          </cell>
          <cell r="E7" t="str">
            <v>СФО</v>
          </cell>
          <cell r="F7" t="str">
            <v>Кемеровская, Прокопьевск</v>
          </cell>
          <cell r="G7">
            <v>0</v>
          </cell>
          <cell r="H7" t="str">
            <v>Баглаев В.Г.</v>
          </cell>
          <cell r="I7">
            <v>0</v>
          </cell>
          <cell r="J7">
            <v>1</v>
          </cell>
          <cell r="K7" t="str">
            <v>1р</v>
          </cell>
          <cell r="Y7" t="str">
            <v>Алтайский</v>
          </cell>
          <cell r="AH7">
            <v>8</v>
          </cell>
        </row>
        <row r="8">
          <cell r="B8">
            <v>2</v>
          </cell>
          <cell r="C8" t="str">
            <v>КОЛМАКОВ Степан Иванович</v>
          </cell>
          <cell r="D8" t="str">
            <v>10.03.01, 1р</v>
          </cell>
          <cell r="E8" t="str">
            <v>СФО</v>
          </cell>
          <cell r="F8" t="str">
            <v>Иркутская, Шелехов, МО</v>
          </cell>
          <cell r="G8">
            <v>0</v>
          </cell>
          <cell r="H8" t="str">
            <v>Кузнецов А.В.</v>
          </cell>
          <cell r="I8">
            <v>0</v>
          </cell>
          <cell r="J8">
            <v>1</v>
          </cell>
          <cell r="K8" t="str">
            <v>1р</v>
          </cell>
          <cell r="Y8" t="str">
            <v>Иркутская</v>
          </cell>
        </row>
        <row r="9">
          <cell r="B9">
            <v>3</v>
          </cell>
          <cell r="C9" t="str">
            <v>КУЗНЕЦОВ Александр Александрович</v>
          </cell>
          <cell r="D9" t="str">
            <v>10.03.01, 2р</v>
          </cell>
          <cell r="E9" t="str">
            <v>СФО</v>
          </cell>
          <cell r="F9" t="str">
            <v>Красноярский, Сосновоборск, МО</v>
          </cell>
          <cell r="G9">
            <v>0</v>
          </cell>
          <cell r="H9" t="str">
            <v>Узекин М.В.</v>
          </cell>
          <cell r="I9">
            <v>0</v>
          </cell>
          <cell r="J9">
            <v>1</v>
          </cell>
          <cell r="K9" t="str">
            <v>2р</v>
          </cell>
          <cell r="Y9" t="str">
            <v>Кемеровская</v>
          </cell>
        </row>
        <row r="10">
          <cell r="B10">
            <v>4</v>
          </cell>
          <cell r="C10" t="str">
            <v>ЛОНЧАКОВ Григорий Иванович</v>
          </cell>
          <cell r="D10" t="str">
            <v>10.03.01, 1р</v>
          </cell>
          <cell r="E10" t="str">
            <v>СФО</v>
          </cell>
          <cell r="F10" t="str">
            <v>Р.Бурятия, Улан-Удэ, МО</v>
          </cell>
          <cell r="G10">
            <v>0</v>
          </cell>
          <cell r="H10" t="str">
            <v>Чернояров А.В.</v>
          </cell>
          <cell r="I10">
            <v>0</v>
          </cell>
          <cell r="J10">
            <v>1</v>
          </cell>
          <cell r="K10" t="str">
            <v>1р</v>
          </cell>
          <cell r="Y10" t="str">
            <v>Красноярский</v>
          </cell>
        </row>
        <row r="11">
          <cell r="B11">
            <v>5</v>
          </cell>
          <cell r="C11" t="str">
            <v>МАЛЫГИН Александр Николаевич</v>
          </cell>
          <cell r="D11" t="str">
            <v>10.03.01, 1р</v>
          </cell>
          <cell r="E11" t="str">
            <v>СФО</v>
          </cell>
          <cell r="F11" t="str">
            <v>Алтайский, Бийск, МО</v>
          </cell>
          <cell r="G11">
            <v>0</v>
          </cell>
          <cell r="H11" t="str">
            <v>Первов В.И., Гаврилов В.В.</v>
          </cell>
          <cell r="I11">
            <v>0</v>
          </cell>
          <cell r="J11">
            <v>1</v>
          </cell>
          <cell r="K11" t="str">
            <v>1р</v>
          </cell>
          <cell r="Y11" t="str">
            <v>Р.Бурятия</v>
          </cell>
        </row>
        <row r="12">
          <cell r="B12">
            <v>6</v>
          </cell>
          <cell r="C12" t="str">
            <v>МАЛЫГИН Владимир Николаевич</v>
          </cell>
          <cell r="D12" t="str">
            <v>10.03.01, 1р</v>
          </cell>
          <cell r="E12" t="str">
            <v>СФО</v>
          </cell>
          <cell r="F12" t="str">
            <v>Алтайский, Бийск, МО</v>
          </cell>
          <cell r="G12">
            <v>0</v>
          </cell>
          <cell r="H12" t="str">
            <v>Первов В.И., Гаврилов В.В.</v>
          </cell>
          <cell r="I12">
            <v>0</v>
          </cell>
          <cell r="J12">
            <v>1</v>
          </cell>
          <cell r="K12" t="str">
            <v>1р</v>
          </cell>
          <cell r="Y12" t="str">
            <v>Томская</v>
          </cell>
        </row>
        <row r="13">
          <cell r="B13">
            <v>7</v>
          </cell>
          <cell r="C13" t="str">
            <v>МОЖЕЙКО Алексей Викторович</v>
          </cell>
          <cell r="D13" t="str">
            <v>13.08.00, 1р</v>
          </cell>
          <cell r="E13" t="str">
            <v>СФО</v>
          </cell>
          <cell r="F13" t="str">
            <v>Томская, Томск</v>
          </cell>
          <cell r="G13">
            <v>0</v>
          </cell>
          <cell r="H13" t="str">
            <v>Попов А.Н.</v>
          </cell>
          <cell r="I13">
            <v>0</v>
          </cell>
          <cell r="J13">
            <v>1</v>
          </cell>
          <cell r="K13" t="str">
            <v>1р</v>
          </cell>
          <cell r="Y13" t="str">
            <v/>
          </cell>
        </row>
        <row r="14">
          <cell r="B14">
            <v>8</v>
          </cell>
          <cell r="C14" t="str">
            <v>НАЗЫРОВ Алексей Аскатович</v>
          </cell>
          <cell r="D14" t="str">
            <v>13.08.00, 1р</v>
          </cell>
          <cell r="E14" t="str">
            <v>СФО</v>
          </cell>
          <cell r="F14" t="str">
            <v>Иркутская, Братск, МО</v>
          </cell>
          <cell r="G14">
            <v>0</v>
          </cell>
          <cell r="H14" t="str">
            <v>Попов В.Г.</v>
          </cell>
          <cell r="I14">
            <v>0</v>
          </cell>
          <cell r="J14">
            <v>1</v>
          </cell>
          <cell r="K14" t="str">
            <v>1р</v>
          </cell>
          <cell r="Y14" t="str">
            <v/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>
            <v>0</v>
          </cell>
        </row>
      </sheetData>
      <sheetData sheetId="1"/>
      <sheetData sheetId="2"/>
      <sheetData sheetId="3">
        <row r="6">
          <cell r="I6">
            <v>0</v>
          </cell>
        </row>
        <row r="8">
          <cell r="I8">
            <v>0</v>
          </cell>
        </row>
      </sheetData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за призовые места"/>
      <sheetName val="ит.пр"/>
      <sheetName val="наградной лист"/>
      <sheetName val="Ст Б"/>
      <sheetName val="Ст А"/>
    </sheetNames>
    <sheetDataSet>
      <sheetData sheetId="0">
        <row r="7">
          <cell r="B7">
            <v>1</v>
          </cell>
          <cell r="C7" t="str">
            <v>АЙМАНОВ Александр Эдуардович</v>
          </cell>
          <cell r="D7" t="str">
            <v>24.08.00, КМС</v>
          </cell>
          <cell r="E7" t="str">
            <v>СФО</v>
          </cell>
          <cell r="F7" t="str">
            <v>Р.Алтай, Г-Алтайск, Сдюшор</v>
          </cell>
          <cell r="G7">
            <v>0</v>
          </cell>
          <cell r="H7" t="str">
            <v>Аткунов Р.Р. Чичинов Р.Р.</v>
          </cell>
          <cell r="J7">
            <v>1</v>
          </cell>
          <cell r="K7" t="str">
            <v>КМС</v>
          </cell>
          <cell r="Y7">
            <v>0</v>
          </cell>
        </row>
        <row r="8">
          <cell r="B8">
            <v>2</v>
          </cell>
          <cell r="C8" t="str">
            <v>БЕЗРУКИХ Артем Олегович</v>
          </cell>
          <cell r="D8" t="str">
            <v>24.08.00, КМС</v>
          </cell>
          <cell r="E8" t="str">
            <v>СФО</v>
          </cell>
          <cell r="F8" t="str">
            <v>Забайкальский, Чита</v>
          </cell>
          <cell r="G8">
            <v>0</v>
          </cell>
          <cell r="H8" t="str">
            <v>Загибалов А.О.</v>
          </cell>
          <cell r="J8">
            <v>1</v>
          </cell>
          <cell r="K8" t="str">
            <v>КМС</v>
          </cell>
          <cell r="Y8">
            <v>0</v>
          </cell>
        </row>
        <row r="9">
          <cell r="B9">
            <v>3</v>
          </cell>
          <cell r="C9" t="str">
            <v>ВЕРЕТНОВ Владимир Евгеньевич</v>
          </cell>
          <cell r="D9" t="str">
            <v>24.08.00, КМС</v>
          </cell>
          <cell r="E9" t="str">
            <v>СФО</v>
          </cell>
          <cell r="F9" t="str">
            <v>Иркутская, Усть-Кут</v>
          </cell>
          <cell r="G9">
            <v>0</v>
          </cell>
          <cell r="H9" t="str">
            <v>Омолоев Э.И., Кашин И.Л.</v>
          </cell>
          <cell r="J9">
            <v>1</v>
          </cell>
          <cell r="K9" t="str">
            <v>КМС</v>
          </cell>
          <cell r="Y9">
            <v>0</v>
          </cell>
        </row>
        <row r="10">
          <cell r="B10">
            <v>4</v>
          </cell>
          <cell r="C10" t="str">
            <v>ГОМБОЖАПОВ Дамба  Туммурович</v>
          </cell>
          <cell r="D10" t="str">
            <v>24.08.00, КМС</v>
          </cell>
          <cell r="E10" t="str">
            <v>СФО</v>
          </cell>
          <cell r="F10" t="str">
            <v>Р.Бурятия, Улан-Удэ, МО</v>
          </cell>
          <cell r="G10">
            <v>0</v>
          </cell>
          <cell r="H10" t="str">
            <v>Салданов В.В.</v>
          </cell>
          <cell r="J10">
            <v>1</v>
          </cell>
          <cell r="K10" t="str">
            <v>КМС</v>
          </cell>
          <cell r="Y10">
            <v>0</v>
          </cell>
        </row>
        <row r="11">
          <cell r="B11">
            <v>5</v>
          </cell>
          <cell r="C11" t="str">
            <v>ГОМБОЖАПОВ Эрдэм  Туммурович</v>
          </cell>
          <cell r="D11" t="str">
            <v>24.08.00, КМС</v>
          </cell>
          <cell r="E11" t="str">
            <v>СФО</v>
          </cell>
          <cell r="F11" t="str">
            <v>Р.Бурятия, Улан-Удэ, МО</v>
          </cell>
          <cell r="G11">
            <v>0</v>
          </cell>
          <cell r="H11" t="str">
            <v>Салданов В.В.</v>
          </cell>
          <cell r="J11">
            <v>1</v>
          </cell>
          <cell r="K11" t="str">
            <v>КМС</v>
          </cell>
          <cell r="Y11">
            <v>0</v>
          </cell>
        </row>
        <row r="12">
          <cell r="B12">
            <v>6</v>
          </cell>
          <cell r="C12" t="str">
            <v>ЕРОХИН Виктор Валерьевич</v>
          </cell>
          <cell r="D12" t="str">
            <v>14.12.00, 1р</v>
          </cell>
          <cell r="E12" t="str">
            <v>СФО</v>
          </cell>
          <cell r="F12" t="str">
            <v>Новосибирская, Новосибирск, МО</v>
          </cell>
          <cell r="G12">
            <v>0</v>
          </cell>
          <cell r="H12" t="str">
            <v>Цыганов С,В,</v>
          </cell>
          <cell r="J12">
            <v>1</v>
          </cell>
          <cell r="K12" t="str">
            <v>1р</v>
          </cell>
          <cell r="Y12">
            <v>0</v>
          </cell>
        </row>
        <row r="13">
          <cell r="B13">
            <v>7</v>
          </cell>
          <cell r="C13" t="str">
            <v>МИХАЙЛОВ Кемран Сафаралиевич</v>
          </cell>
          <cell r="D13" t="str">
            <v>14.12.00, 1р</v>
          </cell>
          <cell r="E13" t="str">
            <v>СФО</v>
          </cell>
          <cell r="F13" t="str">
            <v>Иркутская, Михайловка МО</v>
          </cell>
          <cell r="G13">
            <v>0</v>
          </cell>
          <cell r="H13" t="str">
            <v>Карев И.Г.</v>
          </cell>
          <cell r="J13">
            <v>1</v>
          </cell>
          <cell r="K13" t="str">
            <v>1р</v>
          </cell>
          <cell r="Y13">
            <v>0</v>
          </cell>
        </row>
        <row r="14">
          <cell r="B14">
            <v>8</v>
          </cell>
          <cell r="C14" t="str">
            <v>РАХМАТУЛОЕВ Абубакр Нусратулоевич</v>
          </cell>
          <cell r="D14" t="str">
            <v>14.12.00, 1р</v>
          </cell>
          <cell r="E14" t="str">
            <v>СФО</v>
          </cell>
          <cell r="F14" t="str">
            <v>Новосибирская, Новосибирск, МО</v>
          </cell>
          <cell r="G14">
            <v>0</v>
          </cell>
          <cell r="H14" t="str">
            <v>Корюкин О.Н.</v>
          </cell>
          <cell r="J14">
            <v>1</v>
          </cell>
          <cell r="K14" t="str">
            <v>1р</v>
          </cell>
          <cell r="Y14">
            <v>0</v>
          </cell>
        </row>
        <row r="15">
          <cell r="B15">
            <v>9</v>
          </cell>
          <cell r="C15" t="str">
            <v>САДУАКАСОВ Нурсултан Алексеевич</v>
          </cell>
          <cell r="D15" t="str">
            <v>14.12.00, 1р</v>
          </cell>
          <cell r="E15" t="str">
            <v>СФО</v>
          </cell>
          <cell r="F15" t="str">
            <v>Р.Алтай, Г-Алтайск, Сдюшор</v>
          </cell>
          <cell r="G15">
            <v>0</v>
          </cell>
          <cell r="H15" t="str">
            <v>Аткунов С.Ю. Межеткенов Р.А.</v>
          </cell>
          <cell r="J15">
            <v>1</v>
          </cell>
          <cell r="K15" t="str">
            <v>1р</v>
          </cell>
          <cell r="Y15">
            <v>0</v>
          </cell>
        </row>
        <row r="16">
          <cell r="B16">
            <v>10</v>
          </cell>
          <cell r="C16" t="str">
            <v>УСТИНОВ Егор Николаевич</v>
          </cell>
          <cell r="D16" t="str">
            <v>14.12.00, 1р</v>
          </cell>
          <cell r="E16" t="str">
            <v>СФО</v>
          </cell>
          <cell r="F16" t="str">
            <v>Алтайский, Барнаул, МО</v>
          </cell>
          <cell r="G16">
            <v>0</v>
          </cell>
          <cell r="H16" t="str">
            <v>Вотяков И.Г.</v>
          </cell>
          <cell r="J16">
            <v>1</v>
          </cell>
          <cell r="K16" t="str">
            <v>1р</v>
          </cell>
          <cell r="Y16">
            <v>0</v>
          </cell>
        </row>
        <row r="17">
          <cell r="B17">
            <v>11</v>
          </cell>
          <cell r="C17" t="str">
            <v>ЦЫДЕМПИЛОВ Владимир Валерьевич</v>
          </cell>
          <cell r="D17" t="str">
            <v>14.12.00, 1р</v>
          </cell>
          <cell r="E17" t="str">
            <v>СФО</v>
          </cell>
          <cell r="F17" t="str">
            <v>Р.Бурятия, Улан-Удэ</v>
          </cell>
          <cell r="G17">
            <v>0</v>
          </cell>
          <cell r="H17" t="str">
            <v>Доржидеров Ю.А.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ЯГУНОВ Максим Дмитриевич</v>
          </cell>
          <cell r="D18" t="str">
            <v>14.12.00, 1р</v>
          </cell>
          <cell r="E18" t="str">
            <v>СФО</v>
          </cell>
          <cell r="F18" t="str">
            <v>Кемеровская, Кемерово, МО</v>
          </cell>
          <cell r="G18">
            <v>0</v>
          </cell>
          <cell r="H18" t="str">
            <v>Шиянов С.А.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БАШИРОВ Дамир Азатович</v>
          </cell>
          <cell r="D19" t="str">
            <v>14.12.00, 1р</v>
          </cell>
          <cell r="E19" t="str">
            <v>СФО</v>
          </cell>
          <cell r="F19" t="str">
            <v>Иркутская, Железногорск-Илимский, Мо</v>
          </cell>
          <cell r="G19">
            <v>0</v>
          </cell>
          <cell r="H19" t="str">
            <v>Дроганов Д.А., Муромец А.Г.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ГОРБУНОВ Антон Викторович</v>
          </cell>
          <cell r="D20" t="str">
            <v>14.12.00, 1р</v>
          </cell>
          <cell r="E20" t="str">
            <v>СФО</v>
          </cell>
          <cell r="F20" t="str">
            <v>Забайкальский, Чита</v>
          </cell>
          <cell r="G20">
            <v>0</v>
          </cell>
          <cell r="H20" t="str">
            <v>Загибалов А.О. Немынов В.А.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ДАНИЛЬЧЕНКО Кирилл Сергеевич</v>
          </cell>
          <cell r="D21" t="str">
            <v>14.12.00, 1р</v>
          </cell>
          <cell r="E21" t="str">
            <v>СФО</v>
          </cell>
          <cell r="F21" t="str">
            <v>Р.Бурятия, Улан-Удэ, МО</v>
          </cell>
          <cell r="G21">
            <v>0</v>
          </cell>
          <cell r="H21" t="str">
            <v>Чернояров А.В.</v>
          </cell>
          <cell r="J21">
            <v>1</v>
          </cell>
          <cell r="K21" t="str">
            <v>1р</v>
          </cell>
        </row>
        <row r="22">
          <cell r="B22">
            <v>16</v>
          </cell>
          <cell r="C22" t="str">
            <v>ДОНГАК Кежим-оол Чечен-оолович</v>
          </cell>
          <cell r="D22" t="str">
            <v>17.12.01, 1р</v>
          </cell>
          <cell r="E22" t="str">
            <v>СФО</v>
          </cell>
          <cell r="F22" t="str">
            <v>Красноярский, Красноярск, МО</v>
          </cell>
          <cell r="G22">
            <v>0</v>
          </cell>
          <cell r="H22" t="str">
            <v>Саградян В.О.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КРУПИЦКИЙ Виктор Сергеевич</v>
          </cell>
          <cell r="D23" t="str">
            <v>17.12.01, 1р</v>
          </cell>
          <cell r="E23" t="str">
            <v>СФО</v>
          </cell>
          <cell r="F23" t="str">
            <v>Р.Бурятия, Улан-Удэ, МО</v>
          </cell>
          <cell r="G23">
            <v>0</v>
          </cell>
          <cell r="H23" t="str">
            <v>Кобылкин А.В.,Санжиев Т.Ш</v>
          </cell>
          <cell r="J23">
            <v>1</v>
          </cell>
          <cell r="K23" t="str">
            <v>1р</v>
          </cell>
        </row>
        <row r="24">
          <cell r="B24">
            <v>18</v>
          </cell>
          <cell r="C24" t="str">
            <v xml:space="preserve">МАЗУЛЕЕВ Александр Максимович </v>
          </cell>
          <cell r="D24" t="str">
            <v>17.12.01, 1р</v>
          </cell>
          <cell r="E24" t="str">
            <v>СФО</v>
          </cell>
          <cell r="F24" t="str">
            <v>Р.Бурятия, Улан-Удэ, МО</v>
          </cell>
          <cell r="G24">
            <v>0</v>
          </cell>
          <cell r="H24" t="str">
            <v>Ертаханов А.В.</v>
          </cell>
          <cell r="J24">
            <v>1</v>
          </cell>
          <cell r="K24" t="str">
            <v>1р</v>
          </cell>
        </row>
        <row r="25">
          <cell r="B25">
            <v>19</v>
          </cell>
          <cell r="C25" t="str">
            <v>МАРАРОВ Эзен Радимович</v>
          </cell>
          <cell r="D25" t="str">
            <v>26.05.00, КМС</v>
          </cell>
          <cell r="E25" t="str">
            <v>СФО</v>
          </cell>
          <cell r="F25" t="str">
            <v>Р.Алтай, Г-Алтайск, Сдюшор</v>
          </cell>
          <cell r="G25">
            <v>0</v>
          </cell>
          <cell r="H25" t="str">
            <v>Семендеев Э.С.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МОЖЕЙКО Владимир Викторович</v>
          </cell>
          <cell r="D26" t="str">
            <v>13.08.00, 1р</v>
          </cell>
          <cell r="E26" t="str">
            <v>СФО</v>
          </cell>
          <cell r="F26" t="str">
            <v>Томская, Томск</v>
          </cell>
          <cell r="G26">
            <v>0</v>
          </cell>
          <cell r="H26" t="str">
            <v>Попов А.Н.</v>
          </cell>
          <cell r="J26">
            <v>1</v>
          </cell>
          <cell r="K26" t="str">
            <v>1р</v>
          </cell>
        </row>
        <row r="27">
          <cell r="B27">
            <v>21</v>
          </cell>
          <cell r="C27" t="str">
            <v>НЕЛЮБИН Александр Борисович</v>
          </cell>
          <cell r="D27" t="str">
            <v>27.07.01, 1р</v>
          </cell>
          <cell r="E27" t="str">
            <v>СФО</v>
          </cell>
          <cell r="F27" t="str">
            <v>Иркутская, Железногорск-Илимский, Мо</v>
          </cell>
          <cell r="G27">
            <v>0</v>
          </cell>
          <cell r="H27" t="str">
            <v>Пестряков О.В.</v>
          </cell>
          <cell r="J27">
            <v>1</v>
          </cell>
          <cell r="K27" t="str">
            <v>1р</v>
          </cell>
        </row>
        <row r="28">
          <cell r="B28">
            <v>22</v>
          </cell>
          <cell r="C28" t="str">
            <v>НЕЛЮБИН Георгий Борисович</v>
          </cell>
          <cell r="D28" t="str">
            <v>27.07.01, 1р</v>
          </cell>
          <cell r="E28" t="str">
            <v>СФО</v>
          </cell>
          <cell r="F28" t="str">
            <v>Иркутская, Железногорск-Илимский, Мо</v>
          </cell>
          <cell r="G28">
            <v>0</v>
          </cell>
          <cell r="H28" t="str">
            <v>Пестряков О.В.</v>
          </cell>
          <cell r="J28">
            <v>1</v>
          </cell>
          <cell r="K28" t="str">
            <v>1р</v>
          </cell>
        </row>
        <row r="29">
          <cell r="B29">
            <v>23</v>
          </cell>
          <cell r="C29" t="str">
            <v>НИКОЛАЕВ Илья Александрович</v>
          </cell>
          <cell r="D29" t="str">
            <v>27.07.01, 1р</v>
          </cell>
          <cell r="E29" t="str">
            <v>СФО</v>
          </cell>
          <cell r="F29" t="str">
            <v>Красноярский, МО,   Ачинск</v>
          </cell>
          <cell r="G29">
            <v>0</v>
          </cell>
          <cell r="H29" t="str">
            <v>Николаев И.А.</v>
          </cell>
          <cell r="J29">
            <v>1</v>
          </cell>
          <cell r="K29" t="str">
            <v>1р</v>
          </cell>
        </row>
        <row r="30">
          <cell r="B30">
            <v>24</v>
          </cell>
          <cell r="C30" t="str">
            <v>ОНИЩЕНКО Андрей Антониевич</v>
          </cell>
          <cell r="D30" t="str">
            <v>27.07.01, 1р</v>
          </cell>
          <cell r="E30" t="str">
            <v>СФО</v>
          </cell>
          <cell r="F30" t="str">
            <v>Иркутская, Усть-Илимск, МО</v>
          </cell>
          <cell r="G30">
            <v>0</v>
          </cell>
          <cell r="H30" t="str">
            <v>Сунгатуллин А.М. Декина Ю.В.</v>
          </cell>
          <cell r="J30">
            <v>1</v>
          </cell>
          <cell r="K30" t="str">
            <v>1р</v>
          </cell>
        </row>
        <row r="31">
          <cell r="B31">
            <v>25</v>
          </cell>
          <cell r="C31" t="str">
            <v>РАЗУВАЕВ Артём Федорович</v>
          </cell>
          <cell r="D31" t="str">
            <v>15.12.00, 1р</v>
          </cell>
          <cell r="E31" t="str">
            <v>СФО</v>
          </cell>
          <cell r="F31" t="str">
            <v>Р.Бурятия, Северск</v>
          </cell>
          <cell r="G31">
            <v>0</v>
          </cell>
          <cell r="H31" t="str">
            <v>Удовиченко А.В.</v>
          </cell>
          <cell r="J31">
            <v>1</v>
          </cell>
          <cell r="K31" t="str">
            <v>1р</v>
          </cell>
        </row>
        <row r="32">
          <cell r="B32">
            <v>26</v>
          </cell>
          <cell r="C32" t="str">
            <v>САЛАХИДДИНОВ Мухаммад</v>
          </cell>
          <cell r="D32" t="str">
            <v>12.08.01, 1р</v>
          </cell>
          <cell r="E32" t="str">
            <v>СФО</v>
          </cell>
          <cell r="F32" t="str">
            <v>Новосибирская, Новосибирск, МО</v>
          </cell>
          <cell r="G32">
            <v>0</v>
          </cell>
          <cell r="H32" t="str">
            <v>Федосеев М.Н.</v>
          </cell>
          <cell r="J32">
            <v>1</v>
          </cell>
          <cell r="K32" t="str">
            <v>1р</v>
          </cell>
        </row>
        <row r="33">
          <cell r="B33">
            <v>27</v>
          </cell>
          <cell r="C33" t="str">
            <v>УВАРОВСКИЙ Иван Сергеевич</v>
          </cell>
          <cell r="D33" t="str">
            <v>21.07.00, КМС</v>
          </cell>
          <cell r="E33" t="str">
            <v>СФО</v>
          </cell>
          <cell r="F33" t="str">
            <v>Иркутская, Иркутск</v>
          </cell>
          <cell r="G33">
            <v>0</v>
          </cell>
          <cell r="H33" t="str">
            <v>Магура И. Б.</v>
          </cell>
          <cell r="J33">
            <v>1</v>
          </cell>
          <cell r="K33" t="str">
            <v>КМС</v>
          </cell>
        </row>
        <row r="34">
          <cell r="B34">
            <v>28</v>
          </cell>
          <cell r="C34" t="str">
            <v>УРУСОВ Николай  Андреевиич</v>
          </cell>
          <cell r="D34" t="str">
            <v>21.07.00, КМС</v>
          </cell>
          <cell r="E34" t="str">
            <v>СФО</v>
          </cell>
          <cell r="F34" t="str">
            <v>Р.Бурятия, Улан-Удэ, МО</v>
          </cell>
          <cell r="G34">
            <v>0</v>
          </cell>
          <cell r="H34" t="str">
            <v>Чернояров А.В.</v>
          </cell>
          <cell r="J34">
            <v>1</v>
          </cell>
          <cell r="K34" t="str">
            <v>КМС</v>
          </cell>
        </row>
        <row r="35">
          <cell r="B35">
            <v>29</v>
          </cell>
          <cell r="C35" t="str">
            <v>АБДУРАГИМОВ Абусет Меджидович</v>
          </cell>
          <cell r="D35" t="str">
            <v>21.07.00, КМС</v>
          </cell>
          <cell r="E35" t="str">
            <v>СФО</v>
          </cell>
          <cell r="F35" t="str">
            <v>Забайкальский, Чита</v>
          </cell>
          <cell r="G35">
            <v>0</v>
          </cell>
          <cell r="H35" t="str">
            <v>Бакурская О.В.</v>
          </cell>
          <cell r="J35">
            <v>1</v>
          </cell>
          <cell r="K35" t="str">
            <v>КМС</v>
          </cell>
        </row>
        <row r="36">
          <cell r="B36">
            <v>30</v>
          </cell>
          <cell r="C36" t="str">
            <v>АЛЕСКЕРОВ Руфат Шохрат оглы</v>
          </cell>
          <cell r="D36" t="str">
            <v>21.07.00, КМС</v>
          </cell>
          <cell r="E36" t="str">
            <v>СФО</v>
          </cell>
          <cell r="F36" t="str">
            <v>Новосибирская, Новосибирск, МО</v>
          </cell>
          <cell r="G36">
            <v>0</v>
          </cell>
          <cell r="H36" t="str">
            <v>Меньщиков С.М. Копенкин А.В.</v>
          </cell>
          <cell r="J36">
            <v>1</v>
          </cell>
          <cell r="K36" t="str">
            <v>КМС</v>
          </cell>
        </row>
        <row r="37">
          <cell r="B37">
            <v>31</v>
          </cell>
          <cell r="C37" t="str">
            <v>ГЕРГЕРТ Денис Владимирович</v>
          </cell>
          <cell r="D37" t="str">
            <v>15.01.01, КМС</v>
          </cell>
          <cell r="E37" t="str">
            <v>СФО</v>
          </cell>
          <cell r="F37" t="str">
            <v>Р.Алтай, Г-Алтайск, Сдюшор</v>
          </cell>
          <cell r="G37">
            <v>0</v>
          </cell>
          <cell r="H37" t="str">
            <v>Чичинов Р.Р.</v>
          </cell>
          <cell r="J37">
            <v>1</v>
          </cell>
          <cell r="K37" t="str">
            <v>КМС</v>
          </cell>
        </row>
        <row r="38">
          <cell r="B38">
            <v>32</v>
          </cell>
          <cell r="C38" t="str">
            <v>ГИЛИС Павел Николаевич</v>
          </cell>
          <cell r="D38" t="str">
            <v>19.09.01, 2р</v>
          </cell>
          <cell r="E38" t="str">
            <v>СФО</v>
          </cell>
          <cell r="F38" t="str">
            <v>Иркутская, Усть-Кут</v>
          </cell>
          <cell r="G38">
            <v>0</v>
          </cell>
          <cell r="H38" t="str">
            <v>Омолоев Э.И., Кашин И.Л.</v>
          </cell>
          <cell r="J38">
            <v>1</v>
          </cell>
          <cell r="K38" t="str">
            <v>2р</v>
          </cell>
        </row>
        <row r="39">
          <cell r="B39">
            <v>33</v>
          </cell>
          <cell r="C39" t="str">
            <v>МИХАЙЛОВ Эдуард Викторович</v>
          </cell>
          <cell r="D39" t="str">
            <v>19.09.01, 2р</v>
          </cell>
          <cell r="E39" t="str">
            <v>СФО</v>
          </cell>
          <cell r="F39" t="str">
            <v>Иркутская, Михайловка МО</v>
          </cell>
          <cell r="G39">
            <v>0</v>
          </cell>
          <cell r="H39" t="str">
            <v>Карев И.Г.</v>
          </cell>
          <cell r="J39">
            <v>1</v>
          </cell>
          <cell r="K39" t="str">
            <v>2р</v>
          </cell>
        </row>
        <row r="40">
          <cell r="B40">
            <v>34</v>
          </cell>
          <cell r="C40" t="str">
            <v>МУРЗОВ Алексей Константинович</v>
          </cell>
          <cell r="D40" t="str">
            <v>19.09.01, 2р</v>
          </cell>
          <cell r="E40" t="str">
            <v>СФО</v>
          </cell>
          <cell r="F40" t="str">
            <v>Новосибирская, Болотное, МО</v>
          </cell>
          <cell r="G40">
            <v>0</v>
          </cell>
          <cell r="H40" t="str">
            <v>Кондрашова О.А.</v>
          </cell>
          <cell r="J40">
            <v>1</v>
          </cell>
          <cell r="K40" t="str">
            <v>2р</v>
          </cell>
        </row>
        <row r="41">
          <cell r="B41">
            <v>35</v>
          </cell>
          <cell r="C41" t="str">
            <v>РАХИМОВ Ойбек Кадиржанович</v>
          </cell>
          <cell r="D41" t="str">
            <v>19.09.01, 2р</v>
          </cell>
          <cell r="E41" t="str">
            <v>СФО</v>
          </cell>
          <cell r="F41" t="str">
            <v>Новосибирская, Новосибирск, МО</v>
          </cell>
          <cell r="G41">
            <v>0</v>
          </cell>
          <cell r="H41" t="str">
            <v>Федосеев М.Н.</v>
          </cell>
          <cell r="J41">
            <v>1</v>
          </cell>
          <cell r="K41" t="str">
            <v>2р</v>
          </cell>
        </row>
        <row r="42">
          <cell r="B42">
            <v>36</v>
          </cell>
          <cell r="C42" t="str">
            <v>САЙЛАНКИН Темир Игоревич</v>
          </cell>
          <cell r="D42" t="str">
            <v>02.03.00, КМС</v>
          </cell>
          <cell r="E42" t="str">
            <v>СФО</v>
          </cell>
          <cell r="F42" t="str">
            <v>Р.Алтай, Г-Алтайск, ШВСМ</v>
          </cell>
          <cell r="G42">
            <v>0</v>
          </cell>
          <cell r="H42" t="str">
            <v xml:space="preserve">В. Л. Тайпинов </v>
          </cell>
          <cell r="J42">
            <v>1</v>
          </cell>
          <cell r="K42" t="str">
            <v>КМС</v>
          </cell>
        </row>
        <row r="43">
          <cell r="B43">
            <v>37</v>
          </cell>
          <cell r="C43" t="str">
            <v>САНАА Буян-Херел Вадимович</v>
          </cell>
          <cell r="D43" t="str">
            <v>16.05.00, 1р</v>
          </cell>
          <cell r="E43" t="str">
            <v>СФО</v>
          </cell>
          <cell r="F43" t="str">
            <v>Р.Тыва, Кызыл, МО</v>
          </cell>
          <cell r="G43">
            <v>0</v>
          </cell>
          <cell r="H43" t="str">
            <v>Сендажи О.Х.</v>
          </cell>
          <cell r="J43">
            <v>1</v>
          </cell>
          <cell r="K43" t="str">
            <v>1р</v>
          </cell>
        </row>
        <row r="44">
          <cell r="B44">
            <v>38</v>
          </cell>
          <cell r="C44" t="str">
            <v>СИТНИКОВ Андрей  Алекксандович</v>
          </cell>
          <cell r="D44" t="str">
            <v>16.05.00, 1р</v>
          </cell>
          <cell r="E44" t="str">
            <v>СФО</v>
          </cell>
          <cell r="F44" t="str">
            <v>Р.Бурятия, Улан-Удэ, МО</v>
          </cell>
          <cell r="G44">
            <v>0</v>
          </cell>
          <cell r="H44" t="str">
            <v>Турунхаева Е.В. Берещинова А.А.</v>
          </cell>
          <cell r="J44">
            <v>1</v>
          </cell>
          <cell r="K44" t="str">
            <v>1р</v>
          </cell>
        </row>
        <row r="45">
          <cell r="B45">
            <v>39</v>
          </cell>
          <cell r="C45" t="str">
            <v>СУВАН Долаан Андреевич</v>
          </cell>
          <cell r="D45" t="str">
            <v>16.05.00, 1р</v>
          </cell>
          <cell r="E45" t="str">
            <v>СФО</v>
          </cell>
          <cell r="F45" t="str">
            <v>Р.Тыва, Кызыл, МО</v>
          </cell>
          <cell r="G45">
            <v>0</v>
          </cell>
          <cell r="H45" t="str">
            <v>Допай Ш.С.</v>
          </cell>
          <cell r="J45">
            <v>1</v>
          </cell>
          <cell r="K45" t="str">
            <v>1р</v>
          </cell>
        </row>
        <row r="46">
          <cell r="B46">
            <v>40</v>
          </cell>
          <cell r="C46" t="str">
            <v>СУЛЕЙМАНОВ Сархан Халид оглы</v>
          </cell>
          <cell r="D46" t="str">
            <v>16.05.00, 1р</v>
          </cell>
          <cell r="E46" t="str">
            <v>СФО</v>
          </cell>
          <cell r="F46" t="str">
            <v>Томская, Томск</v>
          </cell>
          <cell r="G46">
            <v>0</v>
          </cell>
          <cell r="H46" t="str">
            <v>Соколов М.Б.</v>
          </cell>
          <cell r="J46">
            <v>1</v>
          </cell>
          <cell r="K46" t="str">
            <v>1р</v>
          </cell>
        </row>
        <row r="47">
          <cell r="B47">
            <v>41</v>
          </cell>
          <cell r="C47" t="str">
            <v>УДОВИЧЕНКО Владислав Алексеевич</v>
          </cell>
          <cell r="D47" t="str">
            <v>16.05.00, 1р</v>
          </cell>
          <cell r="E47" t="str">
            <v>СФО</v>
          </cell>
          <cell r="F47" t="str">
            <v>Р.Бурятия, Новый Увоян</v>
          </cell>
          <cell r="G47">
            <v>0</v>
          </cell>
          <cell r="H47" t="str">
            <v>Удовиченко А.В.</v>
          </cell>
          <cell r="J47">
            <v>1</v>
          </cell>
          <cell r="K47" t="str">
            <v>1р</v>
          </cell>
        </row>
        <row r="48">
          <cell r="B48">
            <v>42</v>
          </cell>
          <cell r="C48" t="str">
            <v>ФРОЛЕНОК Михаил Сергеевич</v>
          </cell>
          <cell r="D48" t="str">
            <v>16.05.00, 1р</v>
          </cell>
          <cell r="E48" t="str">
            <v>СФО</v>
          </cell>
          <cell r="F48" t="str">
            <v>Иркутская, Шелехов, МО</v>
          </cell>
          <cell r="G48">
            <v>0</v>
          </cell>
          <cell r="H48" t="str">
            <v>Кузнецов А.В.</v>
          </cell>
          <cell r="J48">
            <v>1</v>
          </cell>
          <cell r="K48" t="str">
            <v>1р</v>
          </cell>
        </row>
        <row r="49">
          <cell r="B49">
            <v>43</v>
          </cell>
          <cell r="C49" t="str">
            <v>ЦЫРЕНОВ Баясхалан Гермажапович</v>
          </cell>
          <cell r="D49" t="str">
            <v>12.02.00, 1р</v>
          </cell>
          <cell r="E49" t="str">
            <v>СФО</v>
          </cell>
          <cell r="F49" t="str">
            <v>Р.Бурятия, Улан-Удэ</v>
          </cell>
          <cell r="G49">
            <v>0</v>
          </cell>
          <cell r="H49" t="str">
            <v>Санжиев Т.Ж.</v>
          </cell>
          <cell r="J49">
            <v>1</v>
          </cell>
          <cell r="K49" t="str">
            <v>1р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1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J51">
            <v>1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J52">
            <v>1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>
            <v>1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J54">
            <v>1</v>
          </cell>
          <cell r="K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J55">
            <v>0</v>
          </cell>
          <cell r="K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за призовые места"/>
      <sheetName val="ит.пр"/>
      <sheetName val="наградной лист"/>
      <sheetName val="Ст Б"/>
      <sheetName val="Ст А"/>
    </sheetNames>
    <sheetDataSet>
      <sheetData sheetId="0">
        <row r="7">
          <cell r="B7">
            <v>1</v>
          </cell>
          <cell r="C7" t="str">
            <v>АЙМАНОВ Александр Эдуардович</v>
          </cell>
          <cell r="D7" t="str">
            <v>24.08.00, КМС</v>
          </cell>
          <cell r="E7" t="str">
            <v>СФО</v>
          </cell>
          <cell r="F7" t="str">
            <v>Р.Алтай, Г-Алтайск, Сдюшор</v>
          </cell>
          <cell r="G7">
            <v>0</v>
          </cell>
          <cell r="H7" t="str">
            <v>Аткунов Р.Р. Чичинов Р.Р.</v>
          </cell>
          <cell r="I7">
            <v>0</v>
          </cell>
          <cell r="J7">
            <v>1</v>
          </cell>
          <cell r="K7" t="str">
            <v>КМС</v>
          </cell>
          <cell r="Y7" t="str">
            <v>Алтайский</v>
          </cell>
          <cell r="AH7">
            <v>61</v>
          </cell>
        </row>
        <row r="8">
          <cell r="B8">
            <v>2</v>
          </cell>
          <cell r="C8" t="str">
            <v>БЕЗРУКИХ Артем Олегович</v>
          </cell>
          <cell r="D8" t="str">
            <v>14.12.00, 1р</v>
          </cell>
          <cell r="E8" t="str">
            <v>СФО</v>
          </cell>
          <cell r="F8" t="str">
            <v>Забайкальский, Чита</v>
          </cell>
          <cell r="G8">
            <v>0</v>
          </cell>
          <cell r="H8" t="str">
            <v>Загибалов А.О.</v>
          </cell>
          <cell r="I8">
            <v>0</v>
          </cell>
          <cell r="J8">
            <v>1</v>
          </cell>
          <cell r="K8" t="str">
            <v>1р</v>
          </cell>
          <cell r="Y8" t="str">
            <v>Забайкальский</v>
          </cell>
        </row>
        <row r="9">
          <cell r="B9">
            <v>3</v>
          </cell>
          <cell r="C9" t="str">
            <v>ВЕРЕТНОВ Владимир Евгеньевич</v>
          </cell>
          <cell r="D9" t="str">
            <v>14.12.00, 1р</v>
          </cell>
          <cell r="E9" t="str">
            <v>СФО</v>
          </cell>
          <cell r="F9" t="str">
            <v>Иркутская, Усть-Кут</v>
          </cell>
          <cell r="G9">
            <v>0</v>
          </cell>
          <cell r="H9" t="str">
            <v>Омолоев Э.И., Кашин И.Л.</v>
          </cell>
          <cell r="I9">
            <v>0</v>
          </cell>
          <cell r="J9">
            <v>1</v>
          </cell>
          <cell r="K9" t="str">
            <v>1р</v>
          </cell>
          <cell r="Y9" t="str">
            <v>Иркутская</v>
          </cell>
        </row>
        <row r="10">
          <cell r="B10">
            <v>4</v>
          </cell>
          <cell r="C10" t="str">
            <v>ГОМБОЖАПОВ Дамба  Туммурович</v>
          </cell>
          <cell r="D10" t="str">
            <v>14.12.00, 1р</v>
          </cell>
          <cell r="E10" t="str">
            <v>СФО</v>
          </cell>
          <cell r="F10" t="str">
            <v>Р.Бурятия, Улан-Удэ, МО</v>
          </cell>
          <cell r="G10">
            <v>0</v>
          </cell>
          <cell r="H10" t="str">
            <v>Салданов В.В.</v>
          </cell>
          <cell r="I10">
            <v>0</v>
          </cell>
          <cell r="J10">
            <v>1</v>
          </cell>
          <cell r="K10" t="str">
            <v>1р</v>
          </cell>
          <cell r="Y10" t="str">
            <v>Кемеровская</v>
          </cell>
        </row>
        <row r="11">
          <cell r="B11">
            <v>5</v>
          </cell>
          <cell r="C11" t="str">
            <v>ГОМБОЖАПОВ Эрдэм  Туммурович</v>
          </cell>
          <cell r="D11" t="str">
            <v>14.12.00, 1р</v>
          </cell>
          <cell r="E11" t="str">
            <v>СФО</v>
          </cell>
          <cell r="F11" t="str">
            <v>Р.Бурятия, Улан-Удэ, МО</v>
          </cell>
          <cell r="G11">
            <v>0</v>
          </cell>
          <cell r="H11" t="str">
            <v>Салданов В.В.</v>
          </cell>
          <cell r="I11">
            <v>0</v>
          </cell>
          <cell r="J11">
            <v>1</v>
          </cell>
          <cell r="K11" t="str">
            <v>1р</v>
          </cell>
          <cell r="Y11" t="str">
            <v>Красноярский</v>
          </cell>
        </row>
        <row r="12">
          <cell r="B12">
            <v>6</v>
          </cell>
          <cell r="C12" t="str">
            <v>ЕРОХИН Виктор Валерьевич</v>
          </cell>
          <cell r="D12" t="str">
            <v>14.12.00, 1р</v>
          </cell>
          <cell r="E12" t="str">
            <v>СФО</v>
          </cell>
          <cell r="F12" t="str">
            <v>Новосибирская, Новосибирск, МО</v>
          </cell>
          <cell r="G12">
            <v>0</v>
          </cell>
          <cell r="H12" t="str">
            <v>Цыганов С,В,</v>
          </cell>
          <cell r="I12">
            <v>0</v>
          </cell>
          <cell r="J12">
            <v>1</v>
          </cell>
          <cell r="K12" t="str">
            <v>1р</v>
          </cell>
          <cell r="Y12" t="str">
            <v>Новосибирская</v>
          </cell>
        </row>
        <row r="13">
          <cell r="B13">
            <v>7</v>
          </cell>
          <cell r="C13" t="str">
            <v>МИХАЙЛОВ Кемран Сафаралиевич</v>
          </cell>
          <cell r="D13" t="str">
            <v>14.12.00, 1р</v>
          </cell>
          <cell r="E13" t="str">
            <v>СФО</v>
          </cell>
          <cell r="F13" t="str">
            <v>Иркутская, Михайловка МО</v>
          </cell>
          <cell r="G13">
            <v>0</v>
          </cell>
          <cell r="H13" t="str">
            <v>Карев И.Г.</v>
          </cell>
          <cell r="I13">
            <v>0</v>
          </cell>
          <cell r="J13">
            <v>1</v>
          </cell>
          <cell r="K13" t="str">
            <v>1р</v>
          </cell>
          <cell r="Y13" t="str">
            <v>Р.Алтай</v>
          </cell>
        </row>
        <row r="14">
          <cell r="B14">
            <v>8</v>
          </cell>
          <cell r="C14" t="str">
            <v>РАХМАТУЛОЕВ Абубакр Нусратулоевич</v>
          </cell>
          <cell r="D14" t="str">
            <v>01.11.01, 1р</v>
          </cell>
          <cell r="E14" t="str">
            <v>СФО</v>
          </cell>
          <cell r="F14" t="str">
            <v>Новосибирская, Новосибирск, МО</v>
          </cell>
          <cell r="G14">
            <v>0</v>
          </cell>
          <cell r="H14" t="str">
            <v>Корюкин О.Н.</v>
          </cell>
          <cell r="I14">
            <v>0</v>
          </cell>
          <cell r="J14">
            <v>1</v>
          </cell>
          <cell r="K14" t="str">
            <v>1р</v>
          </cell>
          <cell r="Y14" t="str">
            <v>Р.Бурятия</v>
          </cell>
        </row>
        <row r="15">
          <cell r="B15">
            <v>9</v>
          </cell>
          <cell r="C15" t="str">
            <v>САДУАКАСОВ Нурсултан Алексеевич</v>
          </cell>
          <cell r="D15" t="str">
            <v>05.09.00, КМС</v>
          </cell>
          <cell r="E15" t="str">
            <v>СФО</v>
          </cell>
          <cell r="F15" t="str">
            <v>Р.Алтай, Г-Алтайск, Сдюшор</v>
          </cell>
          <cell r="G15">
            <v>0</v>
          </cell>
          <cell r="H15" t="str">
            <v>Аткунов С.Ю. Межеткенов Р.А.</v>
          </cell>
          <cell r="I15">
            <v>0</v>
          </cell>
          <cell r="J15">
            <v>1</v>
          </cell>
          <cell r="K15" t="str">
            <v>КМС</v>
          </cell>
          <cell r="Y15" t="str">
            <v>Р.Тыва</v>
          </cell>
        </row>
        <row r="16">
          <cell r="B16">
            <v>10</v>
          </cell>
          <cell r="C16" t="str">
            <v>УСТИНОВ Егор Николаевич</v>
          </cell>
          <cell r="D16" t="str">
            <v>27.09.01, 1р</v>
          </cell>
          <cell r="E16" t="str">
            <v>СФО</v>
          </cell>
          <cell r="F16" t="str">
            <v>Алтайский, Барнаул, МО</v>
          </cell>
          <cell r="G16">
            <v>0</v>
          </cell>
          <cell r="H16" t="str">
            <v>Вотяков И.Г.</v>
          </cell>
          <cell r="I16">
            <v>0</v>
          </cell>
          <cell r="J16">
            <v>1</v>
          </cell>
          <cell r="K16" t="str">
            <v>1р</v>
          </cell>
          <cell r="Y16" t="str">
            <v>Томская</v>
          </cell>
        </row>
        <row r="17">
          <cell r="B17">
            <v>11</v>
          </cell>
          <cell r="C17" t="str">
            <v>ЦЫДЕМПИЛОВ Владимир Валерьевич</v>
          </cell>
          <cell r="D17" t="str">
            <v>27.09.01, 1р</v>
          </cell>
          <cell r="E17" t="str">
            <v>СФО</v>
          </cell>
          <cell r="F17" t="str">
            <v>Р.Бурятия, Улан-Удэ</v>
          </cell>
          <cell r="G17">
            <v>0</v>
          </cell>
          <cell r="H17" t="str">
            <v>Доржидеров Ю.А.</v>
          </cell>
          <cell r="I17">
            <v>0</v>
          </cell>
          <cell r="J17">
            <v>1</v>
          </cell>
          <cell r="K17" t="str">
            <v>1р</v>
          </cell>
          <cell r="Y17" t="str">
            <v/>
          </cell>
        </row>
        <row r="18">
          <cell r="B18">
            <v>12</v>
          </cell>
          <cell r="C18" t="str">
            <v>ЯГУНОВ Максим Дмитриевич</v>
          </cell>
          <cell r="D18" t="str">
            <v>17.12.00, КМС</v>
          </cell>
          <cell r="E18" t="str">
            <v>СФО</v>
          </cell>
          <cell r="F18" t="str">
            <v>Кемеровская, Кемерово, МО</v>
          </cell>
          <cell r="G18">
            <v>0</v>
          </cell>
          <cell r="H18" t="str">
            <v>Шиянов С.А.</v>
          </cell>
          <cell r="I18">
            <v>0</v>
          </cell>
          <cell r="J18">
            <v>1</v>
          </cell>
          <cell r="K18" t="str">
            <v>КМС</v>
          </cell>
        </row>
        <row r="19">
          <cell r="B19">
            <v>13</v>
          </cell>
          <cell r="C19" t="str">
            <v>БАШИРОВ Дамир Азатович</v>
          </cell>
          <cell r="D19" t="str">
            <v>03.01.00, 1р</v>
          </cell>
          <cell r="E19" t="str">
            <v>СФО</v>
          </cell>
          <cell r="F19" t="str">
            <v>Иркутская, Железногорск-Илимский, Мо</v>
          </cell>
          <cell r="G19">
            <v>0</v>
          </cell>
          <cell r="H19" t="str">
            <v>Дроганов Д.А., Муромец А.Г.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ГОРБУНОВ Антон Викторович</v>
          </cell>
          <cell r="D20" t="str">
            <v>03.01.00, 1р</v>
          </cell>
          <cell r="E20" t="str">
            <v>СФО</v>
          </cell>
          <cell r="F20" t="str">
            <v>Забайкальский, Чита</v>
          </cell>
          <cell r="G20">
            <v>0</v>
          </cell>
          <cell r="H20" t="str">
            <v>Загибалов А.О. Немынов В.А.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ДАНИЛЬЧЕНКО Кирилл Сергеевич</v>
          </cell>
          <cell r="D21" t="str">
            <v>03.01.00, 1р</v>
          </cell>
          <cell r="E21" t="str">
            <v>СФО</v>
          </cell>
          <cell r="F21" t="str">
            <v>Р.Бурятия, Улан-Удэ, МО</v>
          </cell>
          <cell r="G21">
            <v>0</v>
          </cell>
          <cell r="H21" t="str">
            <v>Чернояров А.В.</v>
          </cell>
          <cell r="I21">
            <v>0</v>
          </cell>
          <cell r="J21">
            <v>1</v>
          </cell>
          <cell r="K21" t="str">
            <v>1р</v>
          </cell>
        </row>
        <row r="22">
          <cell r="B22">
            <v>16</v>
          </cell>
          <cell r="C22" t="str">
            <v>ДОНГАК Кежим-оол Чечен-оолович</v>
          </cell>
          <cell r="D22" t="str">
            <v>17.12.01, 1р</v>
          </cell>
          <cell r="E22" t="str">
            <v>СФО</v>
          </cell>
          <cell r="F22" t="str">
            <v>Красноярский, Красноярск, МО</v>
          </cell>
          <cell r="G22">
            <v>0</v>
          </cell>
          <cell r="H22" t="str">
            <v>Саградян В.О.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КРУПИЦКИЙ Виктор Сергеевич</v>
          </cell>
          <cell r="D23" t="str">
            <v>17.12.01, 1р</v>
          </cell>
          <cell r="E23" t="str">
            <v>СФО</v>
          </cell>
          <cell r="F23" t="str">
            <v>Р.Бурятия, Улан-Удэ, МО</v>
          </cell>
          <cell r="G23">
            <v>0</v>
          </cell>
          <cell r="H23" t="str">
            <v>Кобылкин А.В.,Санжиев Т.Ш</v>
          </cell>
          <cell r="I23">
            <v>0</v>
          </cell>
          <cell r="J23">
            <v>1</v>
          </cell>
          <cell r="K23" t="str">
            <v>1р</v>
          </cell>
        </row>
        <row r="24">
          <cell r="B24">
            <v>18</v>
          </cell>
          <cell r="C24" t="str">
            <v xml:space="preserve">МАЗУЛЕЕВ Александр Максимович </v>
          </cell>
          <cell r="D24" t="str">
            <v>17.12.01, 1р</v>
          </cell>
          <cell r="E24" t="str">
            <v>СФО</v>
          </cell>
          <cell r="F24" t="str">
            <v>Р.Бурятия, Улан-Удэ, МО</v>
          </cell>
          <cell r="G24">
            <v>0</v>
          </cell>
          <cell r="H24" t="str">
            <v>Ертаханов А.В.</v>
          </cell>
          <cell r="I24">
            <v>0</v>
          </cell>
          <cell r="J24">
            <v>1</v>
          </cell>
          <cell r="K24" t="str">
            <v>1р</v>
          </cell>
        </row>
        <row r="25">
          <cell r="B25">
            <v>19</v>
          </cell>
          <cell r="C25" t="str">
            <v>МАРАРОВ Эзен Радимович</v>
          </cell>
          <cell r="D25" t="str">
            <v>26.05.00, КМС</v>
          </cell>
          <cell r="E25" t="str">
            <v>СФО</v>
          </cell>
          <cell r="F25" t="str">
            <v>Р.Алтай, Г-Алтайск, Сдюшор</v>
          </cell>
          <cell r="G25">
            <v>0</v>
          </cell>
          <cell r="H25" t="str">
            <v>Семендеев Э.С.</v>
          </cell>
          <cell r="I25">
            <v>0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МОЖЕЙКО Владимир Викторович</v>
          </cell>
          <cell r="D26" t="str">
            <v>13.08.00, 1р</v>
          </cell>
          <cell r="E26" t="str">
            <v>СФО</v>
          </cell>
          <cell r="F26" t="str">
            <v>Томская, Томск</v>
          </cell>
          <cell r="G26">
            <v>0</v>
          </cell>
          <cell r="H26" t="str">
            <v>Попов А.Н.</v>
          </cell>
          <cell r="I26">
            <v>0</v>
          </cell>
          <cell r="J26">
            <v>1</v>
          </cell>
          <cell r="K26" t="str">
            <v>1р</v>
          </cell>
        </row>
        <row r="27">
          <cell r="B27">
            <v>21</v>
          </cell>
          <cell r="C27" t="str">
            <v>НЕЛЮБИН Александр Борисович</v>
          </cell>
          <cell r="D27" t="str">
            <v>27.07.01, 1р</v>
          </cell>
          <cell r="E27" t="str">
            <v>СФО</v>
          </cell>
          <cell r="F27" t="str">
            <v>Иркутская, Железногорск-Илимский, Мо</v>
          </cell>
          <cell r="G27">
            <v>0</v>
          </cell>
          <cell r="H27" t="str">
            <v>Пестряков О.В.</v>
          </cell>
          <cell r="I27">
            <v>0</v>
          </cell>
          <cell r="J27">
            <v>1</v>
          </cell>
          <cell r="K27" t="str">
            <v>1р</v>
          </cell>
        </row>
        <row r="28">
          <cell r="B28">
            <v>22</v>
          </cell>
          <cell r="C28" t="str">
            <v>НЕЛЮБИН Георгий Борисович</v>
          </cell>
          <cell r="D28" t="str">
            <v>27.07.01, 1р</v>
          </cell>
          <cell r="E28" t="str">
            <v>СФО</v>
          </cell>
          <cell r="F28" t="str">
            <v>Иркутская, Железногорск-Илимский, Мо</v>
          </cell>
          <cell r="G28">
            <v>0</v>
          </cell>
          <cell r="H28" t="str">
            <v>Пестряков О.В.</v>
          </cell>
          <cell r="I28">
            <v>0</v>
          </cell>
          <cell r="J28">
            <v>1</v>
          </cell>
          <cell r="K28" t="str">
            <v>1р</v>
          </cell>
        </row>
        <row r="29">
          <cell r="B29">
            <v>23</v>
          </cell>
          <cell r="C29" t="str">
            <v>НИКОЛАЕВ Илья Александрович</v>
          </cell>
          <cell r="D29" t="str">
            <v>27.07.01, 1р</v>
          </cell>
          <cell r="E29" t="str">
            <v>СФО</v>
          </cell>
          <cell r="F29" t="str">
            <v>Красноярский, МО,   Ачинск</v>
          </cell>
          <cell r="G29">
            <v>0</v>
          </cell>
          <cell r="H29" t="str">
            <v>Николаев И.А.</v>
          </cell>
          <cell r="I29">
            <v>0</v>
          </cell>
          <cell r="J29">
            <v>1</v>
          </cell>
          <cell r="K29" t="str">
            <v>1р</v>
          </cell>
        </row>
        <row r="30">
          <cell r="B30">
            <v>24</v>
          </cell>
          <cell r="C30" t="str">
            <v>ОНИЩЕНКО Андрей Антониевич</v>
          </cell>
          <cell r="D30" t="str">
            <v>27.07.01, 1р</v>
          </cell>
          <cell r="E30" t="str">
            <v>СФО</v>
          </cell>
          <cell r="F30" t="str">
            <v>Иркутская, Усть-Илимск, МО</v>
          </cell>
          <cell r="G30">
            <v>0</v>
          </cell>
          <cell r="H30" t="str">
            <v>Сунгатуллин А.М. Декина Ю.В.</v>
          </cell>
          <cell r="I30">
            <v>0</v>
          </cell>
          <cell r="J30">
            <v>1</v>
          </cell>
          <cell r="K30" t="str">
            <v>1р</v>
          </cell>
        </row>
        <row r="31">
          <cell r="B31">
            <v>25</v>
          </cell>
          <cell r="C31" t="str">
            <v>РАЗУВАЕВ Артём Федорович</v>
          </cell>
          <cell r="D31" t="str">
            <v>15.12.00, 1р</v>
          </cell>
          <cell r="E31" t="str">
            <v>СФО</v>
          </cell>
          <cell r="F31" t="str">
            <v>Р.Бурятия, Северск</v>
          </cell>
          <cell r="G31">
            <v>0</v>
          </cell>
          <cell r="H31" t="str">
            <v>Удовиченко А.В.</v>
          </cell>
          <cell r="I31">
            <v>0</v>
          </cell>
          <cell r="J31">
            <v>1</v>
          </cell>
          <cell r="K31" t="str">
            <v>1р</v>
          </cell>
        </row>
        <row r="32">
          <cell r="B32">
            <v>26</v>
          </cell>
          <cell r="C32" t="str">
            <v>САЛАХИДДИНОВ Мухаммад</v>
          </cell>
          <cell r="D32" t="str">
            <v>12.08.01, 1р</v>
          </cell>
          <cell r="E32" t="str">
            <v>СФО</v>
          </cell>
          <cell r="F32" t="str">
            <v>Новосибирская, Новосибирск, МО</v>
          </cell>
          <cell r="G32">
            <v>0</v>
          </cell>
          <cell r="H32" t="str">
            <v>Федосеев М.Н.</v>
          </cell>
          <cell r="I32">
            <v>0</v>
          </cell>
          <cell r="J32">
            <v>1</v>
          </cell>
          <cell r="K32" t="str">
            <v>1р</v>
          </cell>
        </row>
        <row r="33">
          <cell r="B33">
            <v>27</v>
          </cell>
          <cell r="C33" t="str">
            <v>УВАРОВСКИЙ Иван Сергеевич</v>
          </cell>
          <cell r="D33" t="str">
            <v>12.08.01, 1р</v>
          </cell>
          <cell r="E33" t="str">
            <v>СФО</v>
          </cell>
          <cell r="F33" t="str">
            <v>Иркутская, Иркутск</v>
          </cell>
          <cell r="G33">
            <v>0</v>
          </cell>
          <cell r="H33" t="str">
            <v>Магура И. Б.</v>
          </cell>
          <cell r="I33">
            <v>0</v>
          </cell>
          <cell r="J33">
            <v>1</v>
          </cell>
          <cell r="K33" t="str">
            <v>1р</v>
          </cell>
        </row>
        <row r="34">
          <cell r="B34">
            <v>28</v>
          </cell>
          <cell r="C34" t="str">
            <v>УРУСОВ Николай  Андреевиич</v>
          </cell>
          <cell r="D34" t="str">
            <v>12.08.01, 1р</v>
          </cell>
          <cell r="E34" t="str">
            <v>СФО</v>
          </cell>
          <cell r="F34" t="str">
            <v>Р.Бурятия, Улан-Удэ, МО</v>
          </cell>
          <cell r="G34">
            <v>0</v>
          </cell>
          <cell r="H34" t="str">
            <v>Чернояров А.В.</v>
          </cell>
          <cell r="I34">
            <v>0</v>
          </cell>
          <cell r="J34">
            <v>1</v>
          </cell>
          <cell r="K34" t="str">
            <v>1р</v>
          </cell>
        </row>
        <row r="35">
          <cell r="B35">
            <v>29</v>
          </cell>
          <cell r="C35" t="str">
            <v>АБДУРАГИМОВ Абусет Меджидович</v>
          </cell>
          <cell r="D35" t="str">
            <v>12.08.01, 1р</v>
          </cell>
          <cell r="E35" t="str">
            <v>СФО</v>
          </cell>
          <cell r="F35" t="str">
            <v>Забайкальский, Чита</v>
          </cell>
          <cell r="G35">
            <v>0</v>
          </cell>
          <cell r="H35" t="str">
            <v>Бакурская О.В.</v>
          </cell>
          <cell r="I35">
            <v>0</v>
          </cell>
          <cell r="J35">
            <v>1</v>
          </cell>
          <cell r="K35" t="str">
            <v>1р</v>
          </cell>
        </row>
        <row r="36">
          <cell r="B36">
            <v>30</v>
          </cell>
          <cell r="C36" t="str">
            <v>АЛЕСКЕРОВ Руфат Шохрат оглы</v>
          </cell>
          <cell r="D36" t="str">
            <v>21.07.00, КМС</v>
          </cell>
          <cell r="E36" t="str">
            <v>СФО</v>
          </cell>
          <cell r="F36" t="str">
            <v>Новосибирская, Новосибирск, МО</v>
          </cell>
          <cell r="G36">
            <v>0</v>
          </cell>
          <cell r="H36" t="str">
            <v>Меньщиков С.М. Копенкин А.В.</v>
          </cell>
          <cell r="I36">
            <v>0</v>
          </cell>
          <cell r="J36">
            <v>1</v>
          </cell>
          <cell r="K36" t="str">
            <v>КМС</v>
          </cell>
        </row>
        <row r="37">
          <cell r="B37">
            <v>31</v>
          </cell>
          <cell r="C37" t="str">
            <v>ГЕРГЕРТ Денис Владимирович</v>
          </cell>
          <cell r="D37" t="str">
            <v>15.01.01, КМС</v>
          </cell>
          <cell r="E37" t="str">
            <v>СФО</v>
          </cell>
          <cell r="F37" t="str">
            <v>Р.Алтай, Г-Алтайск, Сдюшор</v>
          </cell>
          <cell r="G37">
            <v>0</v>
          </cell>
          <cell r="H37" t="str">
            <v>Чичинов Р.Р.</v>
          </cell>
          <cell r="I37">
            <v>0</v>
          </cell>
          <cell r="J37">
            <v>1</v>
          </cell>
          <cell r="K37" t="str">
            <v>КМС</v>
          </cell>
        </row>
        <row r="38">
          <cell r="B38">
            <v>32</v>
          </cell>
          <cell r="C38" t="str">
            <v>ГИЛИС Павел Николаевич</v>
          </cell>
          <cell r="D38" t="str">
            <v>19.09.01, 2р</v>
          </cell>
          <cell r="E38" t="str">
            <v>СФО</v>
          </cell>
          <cell r="F38" t="str">
            <v>Иркутская, Усть-Кут</v>
          </cell>
          <cell r="G38">
            <v>0</v>
          </cell>
          <cell r="H38" t="str">
            <v>Омолоев Э.И., Кашин И.Л.</v>
          </cell>
          <cell r="I38">
            <v>0</v>
          </cell>
          <cell r="J38">
            <v>1</v>
          </cell>
          <cell r="K38" t="str">
            <v>2р</v>
          </cell>
        </row>
        <row r="39">
          <cell r="B39">
            <v>33</v>
          </cell>
          <cell r="C39" t="str">
            <v>МИХАЙЛОВ Эдуард Викторович</v>
          </cell>
          <cell r="D39" t="str">
            <v>19.09.01, 2р</v>
          </cell>
          <cell r="E39" t="str">
            <v>СФО</v>
          </cell>
          <cell r="F39" t="str">
            <v>Иркутская, Михайловка МО</v>
          </cell>
          <cell r="G39">
            <v>0</v>
          </cell>
          <cell r="H39" t="str">
            <v>Карев И.Г.</v>
          </cell>
          <cell r="I39">
            <v>0</v>
          </cell>
          <cell r="J39">
            <v>1</v>
          </cell>
          <cell r="K39" t="str">
            <v>2р</v>
          </cell>
        </row>
        <row r="40">
          <cell r="B40">
            <v>34</v>
          </cell>
          <cell r="C40" t="str">
            <v>МУРЗОВ Алексей Константинович</v>
          </cell>
          <cell r="D40" t="str">
            <v>19.09.01, 2р</v>
          </cell>
          <cell r="E40" t="str">
            <v>СФО</v>
          </cell>
          <cell r="F40" t="str">
            <v>Новосибирская, Болотное, МО</v>
          </cell>
          <cell r="G40">
            <v>0</v>
          </cell>
          <cell r="H40" t="str">
            <v>Кондрашова О.А.</v>
          </cell>
          <cell r="I40">
            <v>0</v>
          </cell>
          <cell r="J40">
            <v>1</v>
          </cell>
          <cell r="K40" t="str">
            <v>2р</v>
          </cell>
        </row>
        <row r="41">
          <cell r="B41">
            <v>35</v>
          </cell>
          <cell r="C41" t="str">
            <v>РАХИМОВ Ойбек Кадиржанович</v>
          </cell>
          <cell r="D41" t="str">
            <v>19.09.01, 2р</v>
          </cell>
          <cell r="E41" t="str">
            <v>СФО</v>
          </cell>
          <cell r="F41" t="str">
            <v>Новосибирская, Новосибирск, МО</v>
          </cell>
          <cell r="G41">
            <v>0</v>
          </cell>
          <cell r="H41" t="str">
            <v>Федосеев М.Н.</v>
          </cell>
          <cell r="I41">
            <v>0</v>
          </cell>
          <cell r="J41">
            <v>1</v>
          </cell>
          <cell r="K41" t="str">
            <v>2р</v>
          </cell>
        </row>
        <row r="42">
          <cell r="B42">
            <v>36</v>
          </cell>
          <cell r="C42" t="str">
            <v>САЙЛАНКИН Темир Игоревич</v>
          </cell>
          <cell r="D42" t="str">
            <v>02.03.00, КМС</v>
          </cell>
          <cell r="E42" t="str">
            <v>СФО</v>
          </cell>
          <cell r="F42" t="str">
            <v>Р.Алтай, Г-Алтайск, ШВСМ</v>
          </cell>
          <cell r="G42">
            <v>0</v>
          </cell>
          <cell r="H42" t="str">
            <v xml:space="preserve">В. Л. Тайпинов </v>
          </cell>
          <cell r="I42">
            <v>0</v>
          </cell>
          <cell r="J42">
            <v>1</v>
          </cell>
          <cell r="K42" t="str">
            <v>КМС</v>
          </cell>
        </row>
        <row r="43">
          <cell r="B43">
            <v>37</v>
          </cell>
          <cell r="C43" t="str">
            <v>САНАА Буян-Херел Вадимович</v>
          </cell>
          <cell r="D43" t="str">
            <v>16.05.00, 1р</v>
          </cell>
          <cell r="E43" t="str">
            <v>СФО</v>
          </cell>
          <cell r="F43" t="str">
            <v>Р.Тыва, Кызыл, МО</v>
          </cell>
          <cell r="G43">
            <v>0</v>
          </cell>
          <cell r="H43" t="str">
            <v>Сендажи О.Х.</v>
          </cell>
          <cell r="I43">
            <v>0</v>
          </cell>
          <cell r="J43">
            <v>1</v>
          </cell>
          <cell r="K43" t="str">
            <v>1р</v>
          </cell>
        </row>
        <row r="44">
          <cell r="B44">
            <v>38</v>
          </cell>
          <cell r="C44" t="str">
            <v>СИТНИКОВ Андрей  Алекксандович</v>
          </cell>
          <cell r="D44" t="str">
            <v>16.05.00, 1р</v>
          </cell>
          <cell r="E44" t="str">
            <v>СФО</v>
          </cell>
          <cell r="F44" t="str">
            <v>Р.Бурятия, Улан-Удэ, МО</v>
          </cell>
          <cell r="G44">
            <v>0</v>
          </cell>
          <cell r="H44" t="str">
            <v>Турунхаева Е.В. Берещинова А.А.</v>
          </cell>
          <cell r="I44">
            <v>0</v>
          </cell>
          <cell r="J44">
            <v>1</v>
          </cell>
          <cell r="K44" t="str">
            <v>1р</v>
          </cell>
        </row>
        <row r="45">
          <cell r="B45">
            <v>39</v>
          </cell>
          <cell r="C45" t="str">
            <v>СУВАН Долаан Андреевич</v>
          </cell>
          <cell r="D45" t="str">
            <v>01.10.00, 1р</v>
          </cell>
          <cell r="E45" t="str">
            <v>СФО</v>
          </cell>
          <cell r="F45" t="str">
            <v>Р.Тыва, Кызыл, МО</v>
          </cell>
          <cell r="G45">
            <v>0</v>
          </cell>
          <cell r="H45" t="str">
            <v>Допай Ш.С.</v>
          </cell>
          <cell r="I45">
            <v>0</v>
          </cell>
          <cell r="J45">
            <v>1</v>
          </cell>
          <cell r="K45" t="str">
            <v>1р</v>
          </cell>
        </row>
        <row r="46">
          <cell r="B46">
            <v>40</v>
          </cell>
          <cell r="C46" t="str">
            <v>СУЛЕЙМАНОВ Сархан Халид оглы</v>
          </cell>
          <cell r="D46" t="str">
            <v>28.04.00, 1р</v>
          </cell>
          <cell r="E46" t="str">
            <v>СФО</v>
          </cell>
          <cell r="F46" t="str">
            <v>Томская, Томск</v>
          </cell>
          <cell r="G46">
            <v>0</v>
          </cell>
          <cell r="H46" t="str">
            <v>Соколов М.Б.</v>
          </cell>
          <cell r="I46">
            <v>0</v>
          </cell>
          <cell r="J46">
            <v>1</v>
          </cell>
          <cell r="K46" t="str">
            <v>1р</v>
          </cell>
        </row>
        <row r="47">
          <cell r="B47">
            <v>41</v>
          </cell>
          <cell r="C47" t="str">
            <v>УДОВИЧЕНКО Владислав Алексеевич</v>
          </cell>
          <cell r="D47" t="str">
            <v>17.01.01, 1р</v>
          </cell>
          <cell r="E47" t="str">
            <v>СФО</v>
          </cell>
          <cell r="F47" t="str">
            <v>Р.Бурятия, Новый Увоян</v>
          </cell>
          <cell r="G47">
            <v>0</v>
          </cell>
          <cell r="H47" t="str">
            <v>Удовиченко А.В.</v>
          </cell>
          <cell r="I47">
            <v>0</v>
          </cell>
          <cell r="J47">
            <v>1</v>
          </cell>
          <cell r="K47" t="str">
            <v>1р</v>
          </cell>
        </row>
        <row r="48">
          <cell r="B48">
            <v>42</v>
          </cell>
          <cell r="C48" t="str">
            <v>ФРОЛЕНОК Михаил Сергеевич</v>
          </cell>
          <cell r="D48" t="str">
            <v>17.01.01, 1р</v>
          </cell>
          <cell r="E48" t="str">
            <v>СФО</v>
          </cell>
          <cell r="F48" t="str">
            <v>Иркутская, Шелехов, МО</v>
          </cell>
          <cell r="G48">
            <v>0</v>
          </cell>
          <cell r="H48" t="str">
            <v>Кузнецов А.В.</v>
          </cell>
          <cell r="I48">
            <v>0</v>
          </cell>
          <cell r="J48">
            <v>1</v>
          </cell>
          <cell r="K48" t="str">
            <v>1р</v>
          </cell>
        </row>
        <row r="49">
          <cell r="B49">
            <v>43</v>
          </cell>
          <cell r="C49" t="str">
            <v>ЦЫРЕНОВ Баясхалан Гермажапович</v>
          </cell>
          <cell r="D49" t="str">
            <v>12.02.00, 1р</v>
          </cell>
          <cell r="E49" t="str">
            <v>СФО</v>
          </cell>
          <cell r="F49" t="str">
            <v>Р.Бурятия, Улан-Удэ</v>
          </cell>
          <cell r="G49">
            <v>0</v>
          </cell>
          <cell r="H49" t="str">
            <v>Санжиев Т.Ж.</v>
          </cell>
          <cell r="I49">
            <v>0</v>
          </cell>
          <cell r="J49">
            <v>1</v>
          </cell>
          <cell r="K49" t="str">
            <v>1р</v>
          </cell>
        </row>
        <row r="50">
          <cell r="B50">
            <v>44</v>
          </cell>
          <cell r="C50" t="str">
            <v>ШАНГАЕВ Эрдэм Хэмэнгтуевич</v>
          </cell>
          <cell r="D50" t="str">
            <v>22.04.01, 1р</v>
          </cell>
          <cell r="E50" t="str">
            <v>СФО</v>
          </cell>
          <cell r="F50" t="str">
            <v>Р.Бурятия, Улан-Удэ</v>
          </cell>
          <cell r="G50">
            <v>0</v>
          </cell>
          <cell r="H50" t="str">
            <v>Шагдуров А.Ж.</v>
          </cell>
          <cell r="I50">
            <v>0</v>
          </cell>
          <cell r="J50">
            <v>1</v>
          </cell>
          <cell r="K50" t="str">
            <v>1р</v>
          </cell>
        </row>
        <row r="51">
          <cell r="B51">
            <v>45</v>
          </cell>
          <cell r="C51" t="str">
            <v>ШЕМЧУК Виталий Евгеньевич</v>
          </cell>
          <cell r="D51" t="str">
            <v>15.05.00, 1р</v>
          </cell>
          <cell r="E51" t="str">
            <v>СФО</v>
          </cell>
          <cell r="F51" t="str">
            <v>Новосибирская, Новосибирск, МО</v>
          </cell>
          <cell r="G51">
            <v>0</v>
          </cell>
          <cell r="H51" t="str">
            <v>Меньщиков С.М. Копенкин А.В.</v>
          </cell>
          <cell r="I51">
            <v>0</v>
          </cell>
          <cell r="J51">
            <v>1</v>
          </cell>
          <cell r="K51" t="str">
            <v>1р</v>
          </cell>
        </row>
        <row r="52">
          <cell r="B52">
            <v>46</v>
          </cell>
          <cell r="C52" t="str">
            <v>АРХИПОВ Кирилл Вадимович</v>
          </cell>
          <cell r="D52" t="str">
            <v>11.01.01, 1р</v>
          </cell>
          <cell r="E52" t="str">
            <v>СФО</v>
          </cell>
          <cell r="F52" t="str">
            <v>Иркутская, Иркутск, МО</v>
          </cell>
          <cell r="G52">
            <v>0</v>
          </cell>
          <cell r="H52" t="str">
            <v>Шатковский Э.А.</v>
          </cell>
          <cell r="I52">
            <v>0</v>
          </cell>
          <cell r="J52">
            <v>1</v>
          </cell>
          <cell r="K52" t="str">
            <v>1р</v>
          </cell>
        </row>
        <row r="53">
          <cell r="B53">
            <v>47</v>
          </cell>
          <cell r="C53" t="str">
            <v>БУГАЕНКО Матвей Павлович</v>
          </cell>
          <cell r="D53" t="str">
            <v>17.05.01, 1р</v>
          </cell>
          <cell r="E53" t="str">
            <v>СФО</v>
          </cell>
          <cell r="F53" t="str">
            <v>Р.Бурятия, Улан-Удэ</v>
          </cell>
          <cell r="G53">
            <v>0</v>
          </cell>
          <cell r="H53" t="str">
            <v>Кобылкин А.В., Санжиев Т.Ш</v>
          </cell>
          <cell r="I53">
            <v>0</v>
          </cell>
          <cell r="J53">
            <v>1</v>
          </cell>
          <cell r="K53" t="str">
            <v>1р</v>
          </cell>
        </row>
        <row r="54">
          <cell r="B54">
            <v>48</v>
          </cell>
          <cell r="C54" t="str">
            <v>ВЕРУЛАШВИЛИ Георгий Зурабович</v>
          </cell>
          <cell r="D54" t="str">
            <v>21.07.00, КМС</v>
          </cell>
          <cell r="E54" t="str">
            <v>СФО</v>
          </cell>
          <cell r="F54" t="str">
            <v>Р.Алтай, Г-Алтайск, Спарта</v>
          </cell>
          <cell r="G54">
            <v>0</v>
          </cell>
          <cell r="H54" t="str">
            <v>Угрюмов А.А.</v>
          </cell>
          <cell r="I54">
            <v>0</v>
          </cell>
          <cell r="J54">
            <v>1</v>
          </cell>
          <cell r="K54" t="str">
            <v>КМС</v>
          </cell>
        </row>
        <row r="55">
          <cell r="B55">
            <v>49</v>
          </cell>
          <cell r="C55" t="str">
            <v>Иильин Илья Григорьевич</v>
          </cell>
          <cell r="D55" t="str">
            <v>02.03.01, 1р</v>
          </cell>
          <cell r="E55" t="str">
            <v>СФО</v>
          </cell>
          <cell r="F55" t="str">
            <v>Иркутская, Ангарск, МО</v>
          </cell>
          <cell r="G55">
            <v>0</v>
          </cell>
          <cell r="H55" t="str">
            <v>Ильин Г.Г. Ильина Е.В.</v>
          </cell>
          <cell r="I55">
            <v>0</v>
          </cell>
          <cell r="J55">
            <v>1</v>
          </cell>
          <cell r="K55" t="str">
            <v>1р</v>
          </cell>
        </row>
        <row r="56">
          <cell r="B56">
            <v>50</v>
          </cell>
          <cell r="C56" t="str">
            <v>ИЛЮШЕНКО Андрей Анатольевич</v>
          </cell>
          <cell r="D56" t="str">
            <v>02.03.01, 1р</v>
          </cell>
          <cell r="E56" t="str">
            <v>СФО</v>
          </cell>
          <cell r="F56" t="str">
            <v>Красноярский, МО,   Ужур</v>
          </cell>
          <cell r="G56">
            <v>0</v>
          </cell>
          <cell r="H56" t="str">
            <v>Воробьев А.А.</v>
          </cell>
          <cell r="I56">
            <v>0</v>
          </cell>
          <cell r="J56">
            <v>1</v>
          </cell>
          <cell r="K56" t="str">
            <v>1р</v>
          </cell>
        </row>
        <row r="57">
          <cell r="B57">
            <v>51</v>
          </cell>
          <cell r="C57" t="str">
            <v>ИМЕЕВ Станисллав Юрьевич</v>
          </cell>
          <cell r="D57" t="str">
            <v>02.03.01, 1р</v>
          </cell>
          <cell r="E57" t="str">
            <v>СФО</v>
          </cell>
          <cell r="F57" t="str">
            <v>Р.Бурятия, Улан-Удэ, МО</v>
          </cell>
          <cell r="G57">
            <v>0</v>
          </cell>
          <cell r="H57" t="str">
            <v>Ертаханов А.В.</v>
          </cell>
          <cell r="I57">
            <v>0</v>
          </cell>
          <cell r="J57">
            <v>1</v>
          </cell>
          <cell r="K57" t="str">
            <v>1р</v>
          </cell>
        </row>
        <row r="58">
          <cell r="B58">
            <v>52</v>
          </cell>
          <cell r="C58" t="str">
            <v>КАЛЕННЫХ Алексей Васильевич</v>
          </cell>
          <cell r="D58" t="str">
            <v>02.03.01, 1р</v>
          </cell>
          <cell r="E58" t="str">
            <v>СФО</v>
          </cell>
          <cell r="F58" t="str">
            <v>Р.Бурятия, Улан-Удэ, МО</v>
          </cell>
          <cell r="G58">
            <v>0</v>
          </cell>
          <cell r="H58" t="str">
            <v>Ертаханов А.В.</v>
          </cell>
          <cell r="I58">
            <v>0</v>
          </cell>
          <cell r="J58">
            <v>1</v>
          </cell>
          <cell r="K58" t="str">
            <v>1р</v>
          </cell>
        </row>
        <row r="59">
          <cell r="B59">
            <v>53</v>
          </cell>
          <cell r="C59" t="str">
            <v>КАРМАНОВ Александр Дмитриевич</v>
          </cell>
          <cell r="D59" t="str">
            <v>02.03.01, 1р</v>
          </cell>
          <cell r="E59" t="str">
            <v>СФО</v>
          </cell>
          <cell r="F59" t="str">
            <v>Кемеровская, Прокопьевск</v>
          </cell>
          <cell r="G59">
            <v>0</v>
          </cell>
          <cell r="H59" t="str">
            <v>Баглаев В.Г.</v>
          </cell>
          <cell r="I59">
            <v>0</v>
          </cell>
          <cell r="J59">
            <v>1</v>
          </cell>
          <cell r="K59" t="str">
            <v>1р</v>
          </cell>
        </row>
        <row r="60">
          <cell r="B60">
            <v>54</v>
          </cell>
          <cell r="C60" t="str">
            <v>КОЛМАКОВ Степан Иванович</v>
          </cell>
          <cell r="D60" t="str">
            <v>02.03.01, 1р</v>
          </cell>
          <cell r="E60" t="str">
            <v>СФО</v>
          </cell>
          <cell r="F60" t="str">
            <v>Иркутская, Шелехов, МО</v>
          </cell>
          <cell r="G60">
            <v>0</v>
          </cell>
          <cell r="H60" t="str">
            <v>Кузнецов А.В.</v>
          </cell>
          <cell r="I60">
            <v>0</v>
          </cell>
          <cell r="J60">
            <v>1</v>
          </cell>
          <cell r="K60" t="str">
            <v>1р</v>
          </cell>
        </row>
        <row r="61">
          <cell r="B61">
            <v>55</v>
          </cell>
          <cell r="C61" t="str">
            <v>КУЗНЕЦОВ Александр Александрович</v>
          </cell>
          <cell r="D61" t="str">
            <v>10.09.00, 1р</v>
          </cell>
          <cell r="E61" t="str">
            <v>СФО</v>
          </cell>
          <cell r="F61" t="str">
            <v>Красноярский, Сосновоборск, МО</v>
          </cell>
          <cell r="G61">
            <v>0</v>
          </cell>
          <cell r="H61" t="str">
            <v>Узекин М.В.</v>
          </cell>
          <cell r="I61">
            <v>0</v>
          </cell>
          <cell r="J61">
            <v>1</v>
          </cell>
          <cell r="K61" t="str">
            <v>1р</v>
          </cell>
        </row>
        <row r="62">
          <cell r="B62">
            <v>56</v>
          </cell>
          <cell r="C62" t="str">
            <v>ЛОНЧАКОВ Григорий Иванович</v>
          </cell>
          <cell r="D62" t="str">
            <v>10.09.00, 1р</v>
          </cell>
          <cell r="E62" t="str">
            <v>СФО</v>
          </cell>
          <cell r="F62" t="str">
            <v>Р.Бурятия, Улан-Удэ, МО</v>
          </cell>
          <cell r="G62">
            <v>0</v>
          </cell>
          <cell r="H62" t="str">
            <v>Чернояров А.В.</v>
          </cell>
          <cell r="I62">
            <v>0</v>
          </cell>
          <cell r="J62">
            <v>1</v>
          </cell>
          <cell r="K62" t="str">
            <v>1р</v>
          </cell>
        </row>
        <row r="63">
          <cell r="B63">
            <v>57</v>
          </cell>
          <cell r="C63" t="str">
            <v>МАЛЫГИН Александр Николаевич</v>
          </cell>
          <cell r="D63" t="str">
            <v>10.03.01, 1р</v>
          </cell>
          <cell r="E63" t="str">
            <v>СФО</v>
          </cell>
          <cell r="F63" t="str">
            <v>Алтайский, Бийск, МО</v>
          </cell>
          <cell r="G63">
            <v>0</v>
          </cell>
          <cell r="H63" t="str">
            <v>Первов В.И., Гаврилов В.В.</v>
          </cell>
          <cell r="I63">
            <v>0</v>
          </cell>
          <cell r="J63">
            <v>1</v>
          </cell>
          <cell r="K63" t="str">
            <v>1р</v>
          </cell>
        </row>
        <row r="64">
          <cell r="B64">
            <v>58</v>
          </cell>
          <cell r="C64" t="str">
            <v>МАЛЫГИН Владимир Николаевич</v>
          </cell>
          <cell r="D64" t="str">
            <v>10.03.01, 1р</v>
          </cell>
          <cell r="E64" t="str">
            <v>СФО</v>
          </cell>
          <cell r="F64" t="str">
            <v>Алтайский, Бийск, МО</v>
          </cell>
          <cell r="G64">
            <v>0</v>
          </cell>
          <cell r="H64" t="str">
            <v>Первов В.И., Гаврилов В.В.</v>
          </cell>
          <cell r="I64">
            <v>0</v>
          </cell>
          <cell r="J64">
            <v>1</v>
          </cell>
          <cell r="K64" t="str">
            <v>1р</v>
          </cell>
        </row>
        <row r="65">
          <cell r="B65">
            <v>59</v>
          </cell>
          <cell r="C65" t="str">
            <v>МОЖЕЙКО Алексей Викторович</v>
          </cell>
          <cell r="D65" t="str">
            <v>13.08.00, 1р</v>
          </cell>
          <cell r="E65" t="str">
            <v>СФО</v>
          </cell>
          <cell r="F65" t="str">
            <v>Томская, Томск</v>
          </cell>
          <cell r="G65">
            <v>0</v>
          </cell>
          <cell r="H65" t="str">
            <v>Попов А.Н.</v>
          </cell>
          <cell r="I65">
            <v>0</v>
          </cell>
          <cell r="J65">
            <v>1</v>
          </cell>
          <cell r="K65" t="str">
            <v>1р</v>
          </cell>
        </row>
        <row r="66">
          <cell r="B66">
            <v>60</v>
          </cell>
          <cell r="C66" t="str">
            <v>НАЗЫРОВ Алексей Аскатович</v>
          </cell>
          <cell r="D66" t="str">
            <v>13.08.00, 1р</v>
          </cell>
          <cell r="E66" t="str">
            <v>СФО</v>
          </cell>
          <cell r="F66" t="str">
            <v>Иркутская, Братск, МО</v>
          </cell>
          <cell r="G66">
            <v>0</v>
          </cell>
          <cell r="H66" t="str">
            <v>Попов В.Г.</v>
          </cell>
          <cell r="I66">
            <v>0</v>
          </cell>
          <cell r="J66">
            <v>1</v>
          </cell>
          <cell r="K66" t="str">
            <v>1р</v>
          </cell>
        </row>
        <row r="67">
          <cell r="B67">
            <v>61</v>
          </cell>
          <cell r="C67" t="str">
            <v>СМЕТАНИН Дмитрий Игоревич</v>
          </cell>
          <cell r="D67" t="str">
            <v>13.08.00, 1р</v>
          </cell>
          <cell r="E67" t="str">
            <v>СФО</v>
          </cell>
          <cell r="F67" t="str">
            <v>Р.Бурятия, Улан-Удэ, МО</v>
          </cell>
          <cell r="G67">
            <v>0</v>
          </cell>
          <cell r="H67" t="str">
            <v>Кобылкин А.В</v>
          </cell>
          <cell r="I67">
            <v>0</v>
          </cell>
          <cell r="J67">
            <v>1</v>
          </cell>
          <cell r="K67" t="str">
            <v>1р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B7">
            <v>1</v>
          </cell>
          <cell r="C7" t="str">
            <v>ЛОНЧАКОВ Григорий Иванович</v>
          </cell>
          <cell r="D7" t="str">
            <v>10.03.01, 1р</v>
          </cell>
          <cell r="E7" t="str">
            <v>СФО</v>
          </cell>
          <cell r="F7" t="str">
            <v>Р.Бурятия, Улан-Удэ, МО</v>
          </cell>
          <cell r="G7">
            <v>0</v>
          </cell>
          <cell r="H7" t="str">
            <v>Чернояров А.В.</v>
          </cell>
          <cell r="I7">
            <v>0</v>
          </cell>
          <cell r="J7">
            <v>1</v>
          </cell>
          <cell r="K7" t="str">
            <v>1р</v>
          </cell>
          <cell r="Y7" t="str">
            <v>Алтайский</v>
          </cell>
          <cell r="AH7">
            <v>20</v>
          </cell>
        </row>
        <row r="8">
          <cell r="B8">
            <v>2</v>
          </cell>
          <cell r="C8" t="str">
            <v>МАЛЫГИН Александр Николаевич</v>
          </cell>
          <cell r="D8" t="str">
            <v>10.03.01, 1р</v>
          </cell>
          <cell r="E8" t="str">
            <v>СФО</v>
          </cell>
          <cell r="F8" t="str">
            <v>Алтайский, Бийск, МО</v>
          </cell>
          <cell r="G8">
            <v>0</v>
          </cell>
          <cell r="H8" t="str">
            <v>Первов В.И., Гаврилов В.В.</v>
          </cell>
          <cell r="I8">
            <v>0</v>
          </cell>
          <cell r="J8">
            <v>1</v>
          </cell>
          <cell r="K8" t="str">
            <v>1р</v>
          </cell>
          <cell r="Y8" t="str">
            <v>Иркутская</v>
          </cell>
        </row>
        <row r="9">
          <cell r="B9">
            <v>3</v>
          </cell>
          <cell r="C9" t="str">
            <v>МАЛЫГИН Владимир Николаевич</v>
          </cell>
          <cell r="D9" t="str">
            <v>10.03.01, 1р</v>
          </cell>
          <cell r="E9" t="str">
            <v>СФО</v>
          </cell>
          <cell r="F9" t="str">
            <v>Алтайский, Бийск, МО</v>
          </cell>
          <cell r="G9">
            <v>0</v>
          </cell>
          <cell r="H9" t="str">
            <v>Первов В.И., Гаврилов В.В.</v>
          </cell>
          <cell r="I9">
            <v>0</v>
          </cell>
          <cell r="J9">
            <v>1</v>
          </cell>
          <cell r="K9" t="str">
            <v>1р</v>
          </cell>
          <cell r="Y9" t="str">
            <v>Кемеровская</v>
          </cell>
        </row>
        <row r="10">
          <cell r="B10">
            <v>4</v>
          </cell>
          <cell r="C10" t="str">
            <v>МОЖЕЙКО Алексей Викторович</v>
          </cell>
          <cell r="D10" t="str">
            <v>13.08.00, 1р</v>
          </cell>
          <cell r="E10" t="str">
            <v>СФО</v>
          </cell>
          <cell r="F10" t="str">
            <v>Томская, Томск</v>
          </cell>
          <cell r="G10">
            <v>0</v>
          </cell>
          <cell r="H10" t="str">
            <v>Попов А.Н.</v>
          </cell>
          <cell r="I10">
            <v>0</v>
          </cell>
          <cell r="J10">
            <v>1</v>
          </cell>
          <cell r="K10" t="str">
            <v>1р</v>
          </cell>
          <cell r="Y10" t="str">
            <v>Красноярский</v>
          </cell>
        </row>
        <row r="11">
          <cell r="B11">
            <v>5</v>
          </cell>
          <cell r="C11" t="str">
            <v>НАЗЫРОВ Алексей Аскатович</v>
          </cell>
          <cell r="D11" t="str">
            <v>02.07.00, 1р</v>
          </cell>
          <cell r="E11" t="str">
            <v>СФО</v>
          </cell>
          <cell r="F11" t="str">
            <v>Иркутская, Братск, МО</v>
          </cell>
          <cell r="G11">
            <v>0</v>
          </cell>
          <cell r="H11" t="str">
            <v>Попов В.Г.</v>
          </cell>
          <cell r="I11">
            <v>0</v>
          </cell>
          <cell r="J11">
            <v>1</v>
          </cell>
          <cell r="K11" t="str">
            <v>1р</v>
          </cell>
          <cell r="Y11" t="str">
            <v>Новосибирская</v>
          </cell>
        </row>
        <row r="12">
          <cell r="B12">
            <v>6</v>
          </cell>
          <cell r="C12" t="str">
            <v>СМЕТАНИН Дмитрий Игоревич</v>
          </cell>
          <cell r="D12" t="str">
            <v>02.07.00, 1р</v>
          </cell>
          <cell r="E12" t="str">
            <v>СФО</v>
          </cell>
          <cell r="F12" t="str">
            <v>Р.Бурятия, Улан-Удэ, МО</v>
          </cell>
          <cell r="G12">
            <v>0</v>
          </cell>
          <cell r="H12" t="str">
            <v>Кобылкин А.В</v>
          </cell>
          <cell r="I12">
            <v>0</v>
          </cell>
          <cell r="J12">
            <v>1</v>
          </cell>
          <cell r="K12" t="str">
            <v>1р</v>
          </cell>
          <cell r="Y12" t="str">
            <v>Р.Алтай</v>
          </cell>
        </row>
        <row r="13">
          <cell r="B13">
            <v>7</v>
          </cell>
          <cell r="C13" t="str">
            <v>ТКАЧУК Клим Андреевич</v>
          </cell>
          <cell r="D13" t="str">
            <v>02.07.00, 1р</v>
          </cell>
          <cell r="E13" t="str">
            <v>СФО</v>
          </cell>
          <cell r="F13" t="str">
            <v>Иркутская, Иркутск</v>
          </cell>
          <cell r="G13">
            <v>0</v>
          </cell>
          <cell r="H13" t="str">
            <v>Магура И. Б.</v>
          </cell>
          <cell r="I13">
            <v>0</v>
          </cell>
          <cell r="J13">
            <v>1</v>
          </cell>
          <cell r="K13" t="str">
            <v>1р</v>
          </cell>
          <cell r="Y13" t="str">
            <v>Р.Бурятия</v>
          </cell>
        </row>
        <row r="14">
          <cell r="B14">
            <v>8</v>
          </cell>
          <cell r="C14" t="str">
            <v>ЦЫБЕНОВ Нанзыт Чингисович</v>
          </cell>
          <cell r="D14" t="str">
            <v>02.07.00, 1р</v>
          </cell>
          <cell r="E14" t="str">
            <v>СФО</v>
          </cell>
          <cell r="F14" t="str">
            <v>Р.Бурятия, Улан-Удэ, МО</v>
          </cell>
          <cell r="G14">
            <v>0</v>
          </cell>
          <cell r="H14" t="str">
            <v>Ертаханов А.В.</v>
          </cell>
          <cell r="I14">
            <v>0</v>
          </cell>
          <cell r="J14">
            <v>1</v>
          </cell>
          <cell r="K14" t="str">
            <v>1р</v>
          </cell>
          <cell r="Y14" t="str">
            <v>Р.Тыва</v>
          </cell>
        </row>
        <row r="15">
          <cell r="B15">
            <v>9</v>
          </cell>
          <cell r="C15" t="str">
            <v>БОРОДУЛИН Владимир Сергеевич</v>
          </cell>
          <cell r="D15" t="str">
            <v>02.07.00, 1р</v>
          </cell>
          <cell r="E15" t="str">
            <v>СФО</v>
          </cell>
          <cell r="F15" t="str">
            <v>Алтайский, Шипуново, МО</v>
          </cell>
          <cell r="G15">
            <v>0</v>
          </cell>
          <cell r="H15" t="str">
            <v>Куликов В.М.</v>
          </cell>
          <cell r="I15">
            <v>0</v>
          </cell>
          <cell r="J15">
            <v>1</v>
          </cell>
          <cell r="K15" t="str">
            <v>1р</v>
          </cell>
          <cell r="Y15" t="str">
            <v>Томская</v>
          </cell>
        </row>
        <row r="16">
          <cell r="B16">
            <v>10</v>
          </cell>
          <cell r="C16" t="str">
            <v>ВИЗНИЧАК Богдан Сергеевич</v>
          </cell>
          <cell r="D16" t="str">
            <v>17.03.00, 1р</v>
          </cell>
          <cell r="E16" t="str">
            <v>СФО</v>
          </cell>
          <cell r="F16" t="str">
            <v>Красноярский, Северо-Енисейск, МО</v>
          </cell>
          <cell r="G16">
            <v>0</v>
          </cell>
          <cell r="H16" t="str">
            <v>Григорьев С.С.</v>
          </cell>
          <cell r="I16">
            <v>0</v>
          </cell>
          <cell r="J16">
            <v>1</v>
          </cell>
          <cell r="K16" t="str">
            <v>1р</v>
          </cell>
          <cell r="Y16" t="str">
            <v/>
          </cell>
        </row>
        <row r="17">
          <cell r="B17">
            <v>11</v>
          </cell>
          <cell r="C17" t="str">
            <v>ГИЯСОВ Абдурахмон Сайхужаевич</v>
          </cell>
          <cell r="D17" t="str">
            <v>06.02.00, 1р</v>
          </cell>
          <cell r="E17" t="str">
            <v>СФО</v>
          </cell>
          <cell r="F17" t="str">
            <v>Новосибирская, Новосибирск, МО</v>
          </cell>
          <cell r="G17">
            <v>0</v>
          </cell>
          <cell r="H17" t="str">
            <v>Меньщиков С.М. Копенкин А.В.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ДОПАЙ-ООЛ Буян-Доржу Леонидович</v>
          </cell>
          <cell r="D18" t="str">
            <v>18.04.00, 1р</v>
          </cell>
          <cell r="E18" t="str">
            <v>СФО</v>
          </cell>
          <cell r="F18" t="str">
            <v>Р.Тыва, Кызыл, МО</v>
          </cell>
          <cell r="G18">
            <v>0</v>
          </cell>
          <cell r="H18" t="str">
            <v>Допай Ш.С.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ИВАНОВ Сергей Витальевич</v>
          </cell>
          <cell r="D19" t="str">
            <v>23.04.00, 1р</v>
          </cell>
          <cell r="E19" t="str">
            <v>СФО</v>
          </cell>
          <cell r="F19" t="str">
            <v>Иркутская, Иркутск, МО</v>
          </cell>
          <cell r="G19">
            <v>0</v>
          </cell>
          <cell r="H19" t="str">
            <v xml:space="preserve">Томский А.А. Нечесов А.Ю. 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КЛЕВАКИН Данил Дмитриевич</v>
          </cell>
          <cell r="D20" t="str">
            <v>31.07.01, 1р</v>
          </cell>
          <cell r="E20" t="str">
            <v>СФО</v>
          </cell>
          <cell r="F20" t="str">
            <v>Р.Алтай, Г-Алтайск, Сдюшор</v>
          </cell>
          <cell r="G20">
            <v>0</v>
          </cell>
          <cell r="H20" t="str">
            <v>Семендеев Э.С.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КУЗНЕЦОВ Леонид Михайлович</v>
          </cell>
          <cell r="D21" t="str">
            <v>03.04.00, КМС</v>
          </cell>
          <cell r="E21" t="str">
            <v>СФО</v>
          </cell>
          <cell r="F21" t="str">
            <v>Кемеровская, Прокопьевск</v>
          </cell>
          <cell r="G21">
            <v>0</v>
          </cell>
          <cell r="H21" t="str">
            <v>Баглаев В.Г.</v>
          </cell>
          <cell r="I21">
            <v>0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МАМЕДОВ Мехман Габил Оглы</v>
          </cell>
          <cell r="D22" t="str">
            <v>23.02,01, 1р</v>
          </cell>
          <cell r="E22" t="str">
            <v>СФО</v>
          </cell>
          <cell r="F22" t="str">
            <v>Р.Бурятия, Улан-Удэ</v>
          </cell>
          <cell r="G22">
            <v>0</v>
          </cell>
          <cell r="H22" t="str">
            <v>Сордия З.Х.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МАТВЕЕВ Семён Викторович</v>
          </cell>
          <cell r="D23" t="str">
            <v>13.09.00, КМС</v>
          </cell>
          <cell r="E23" t="str">
            <v>СФО</v>
          </cell>
          <cell r="F23" t="str">
            <v>Алтайский, Бийск, МО</v>
          </cell>
          <cell r="G23">
            <v>0</v>
          </cell>
          <cell r="H23" t="str">
            <v>Дурыманов Н.В.</v>
          </cell>
          <cell r="I23">
            <v>0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МИХАЙЛОВ Максим Владимирович</v>
          </cell>
          <cell r="D24" t="str">
            <v>13.09.00, КМС</v>
          </cell>
          <cell r="E24" t="str">
            <v>СФО</v>
          </cell>
          <cell r="F24" t="str">
            <v>Р.Бурятия, Улан-Удэ, МО</v>
          </cell>
          <cell r="G24">
            <v>0</v>
          </cell>
          <cell r="H24" t="str">
            <v>Кобылкин А.В</v>
          </cell>
          <cell r="I24">
            <v>0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НИКИТИН Александр</v>
          </cell>
          <cell r="D25" t="str">
            <v>13.09.00, КМС</v>
          </cell>
          <cell r="E25" t="str">
            <v>СФО</v>
          </cell>
          <cell r="F25" t="str">
            <v>Иркутская, Шелехов, МО</v>
          </cell>
          <cell r="G25">
            <v>0</v>
          </cell>
          <cell r="H25" t="str">
            <v>Кузнецов А.В.</v>
          </cell>
          <cell r="I25">
            <v>0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ШАГЖИЕВ Аюр Станиславович</v>
          </cell>
          <cell r="D26" t="str">
            <v>13.09.00, КМС</v>
          </cell>
          <cell r="E26" t="str">
            <v>СФО</v>
          </cell>
          <cell r="F26" t="str">
            <v>Р.Бурятия, Улан-Удэ, МО</v>
          </cell>
          <cell r="G26">
            <v>0</v>
          </cell>
          <cell r="H26" t="str">
            <v>Омоктуев Б.Д.</v>
          </cell>
          <cell r="I26">
            <v>0</v>
          </cell>
          <cell r="J26">
            <v>1</v>
          </cell>
          <cell r="K26" t="str">
            <v>КМС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B7">
            <v>1</v>
          </cell>
          <cell r="C7" t="str">
            <v>ЛОНЧАКОВ Григорий Иванович</v>
          </cell>
          <cell r="D7" t="str">
            <v>10.03.01, 1р</v>
          </cell>
          <cell r="E7" t="str">
            <v>СФО</v>
          </cell>
          <cell r="F7" t="str">
            <v>Р.Бурятия, Улан-Удэ, МО</v>
          </cell>
          <cell r="G7">
            <v>0</v>
          </cell>
          <cell r="H7" t="str">
            <v>Чернояров А.В.</v>
          </cell>
          <cell r="I7">
            <v>0</v>
          </cell>
          <cell r="J7">
            <v>1</v>
          </cell>
          <cell r="K7" t="str">
            <v>1р</v>
          </cell>
          <cell r="Y7" t="str">
            <v>Алтайский</v>
          </cell>
          <cell r="AH7">
            <v>20</v>
          </cell>
        </row>
        <row r="8">
          <cell r="B8">
            <v>2</v>
          </cell>
          <cell r="C8" t="str">
            <v>МАЛЫГИН Александр Николаевич</v>
          </cell>
          <cell r="D8" t="str">
            <v>10.03.01, 1р</v>
          </cell>
          <cell r="E8" t="str">
            <v>СФО</v>
          </cell>
          <cell r="F8" t="str">
            <v>Алтайский, Бийск, МО</v>
          </cell>
          <cell r="G8">
            <v>0</v>
          </cell>
          <cell r="H8" t="str">
            <v>Первов В.И., Гаврилов В.В.</v>
          </cell>
          <cell r="I8">
            <v>0</v>
          </cell>
          <cell r="J8">
            <v>1</v>
          </cell>
          <cell r="K8" t="str">
            <v>1р</v>
          </cell>
          <cell r="Y8" t="str">
            <v>Иркутская</v>
          </cell>
        </row>
        <row r="9">
          <cell r="B9">
            <v>3</v>
          </cell>
          <cell r="C9" t="str">
            <v>МАЛЫГИН Владимир Николаевич</v>
          </cell>
          <cell r="D9" t="str">
            <v>10.03.01, 1р</v>
          </cell>
          <cell r="E9" t="str">
            <v>СФО</v>
          </cell>
          <cell r="F9" t="str">
            <v>Алтайский, Бийск, МО</v>
          </cell>
          <cell r="G9">
            <v>0</v>
          </cell>
          <cell r="H9" t="str">
            <v>Первов В.И., Гаврилов В.В.</v>
          </cell>
          <cell r="I9">
            <v>0</v>
          </cell>
          <cell r="J9">
            <v>1</v>
          </cell>
          <cell r="K9" t="str">
            <v>1р</v>
          </cell>
          <cell r="Y9" t="str">
            <v>Кемеровская</v>
          </cell>
        </row>
        <row r="10">
          <cell r="B10">
            <v>4</v>
          </cell>
          <cell r="C10" t="str">
            <v>МОЖЕЙКО Алексей Викторович</v>
          </cell>
          <cell r="D10" t="str">
            <v>13.08.00, 1р</v>
          </cell>
          <cell r="E10" t="str">
            <v>СФО</v>
          </cell>
          <cell r="F10" t="str">
            <v>Томская, Томск</v>
          </cell>
          <cell r="G10">
            <v>0</v>
          </cell>
          <cell r="H10" t="str">
            <v>Попов А.Н.</v>
          </cell>
          <cell r="I10">
            <v>0</v>
          </cell>
          <cell r="J10">
            <v>1</v>
          </cell>
          <cell r="K10" t="str">
            <v>1р</v>
          </cell>
          <cell r="Y10" t="str">
            <v>Красноярский</v>
          </cell>
        </row>
        <row r="11">
          <cell r="B11">
            <v>5</v>
          </cell>
          <cell r="C11" t="str">
            <v>НАЗЫРОВ Алексей Аскатович</v>
          </cell>
          <cell r="D11" t="str">
            <v>02.07.00, 1р</v>
          </cell>
          <cell r="E11" t="str">
            <v>СФО</v>
          </cell>
          <cell r="F11" t="str">
            <v>Иркутская, Братск, МО</v>
          </cell>
          <cell r="G11">
            <v>0</v>
          </cell>
          <cell r="H11" t="str">
            <v>Попов В.Г.</v>
          </cell>
          <cell r="I11">
            <v>0</v>
          </cell>
          <cell r="J11">
            <v>1</v>
          </cell>
          <cell r="K11" t="str">
            <v>1р</v>
          </cell>
          <cell r="Y11" t="str">
            <v>Новосибирская</v>
          </cell>
        </row>
        <row r="12">
          <cell r="B12">
            <v>6</v>
          </cell>
          <cell r="C12" t="str">
            <v>СМЕТАНИН Дмитрий Игоревич</v>
          </cell>
          <cell r="D12" t="str">
            <v>02.07.00, 1р</v>
          </cell>
          <cell r="E12" t="str">
            <v>СФО</v>
          </cell>
          <cell r="F12" t="str">
            <v>Р.Бурятия, Улан-Удэ, МО</v>
          </cell>
          <cell r="G12">
            <v>0</v>
          </cell>
          <cell r="H12" t="str">
            <v>Кобылкин А.В</v>
          </cell>
          <cell r="I12">
            <v>0</v>
          </cell>
          <cell r="J12">
            <v>1</v>
          </cell>
          <cell r="K12" t="str">
            <v>1р</v>
          </cell>
          <cell r="Y12" t="str">
            <v>Р.Алтай</v>
          </cell>
        </row>
        <row r="13">
          <cell r="B13">
            <v>7</v>
          </cell>
          <cell r="C13" t="str">
            <v>ТКАЧУК Клим Андреевич</v>
          </cell>
          <cell r="D13" t="str">
            <v>02.07.00, 1р</v>
          </cell>
          <cell r="E13" t="str">
            <v>СФО</v>
          </cell>
          <cell r="F13" t="str">
            <v>Иркутская, Иркутск</v>
          </cell>
          <cell r="G13">
            <v>0</v>
          </cell>
          <cell r="H13" t="str">
            <v>Магура И. Б.</v>
          </cell>
          <cell r="I13">
            <v>0</v>
          </cell>
          <cell r="J13">
            <v>1</v>
          </cell>
          <cell r="K13" t="str">
            <v>1р</v>
          </cell>
          <cell r="Y13" t="str">
            <v>Р.Бурятия</v>
          </cell>
        </row>
        <row r="14">
          <cell r="B14">
            <v>8</v>
          </cell>
          <cell r="C14" t="str">
            <v>ЦЫБЕНОВ Нанзыт Чингисович</v>
          </cell>
          <cell r="D14" t="str">
            <v>02.07.00, 1р</v>
          </cell>
          <cell r="E14" t="str">
            <v>СФО</v>
          </cell>
          <cell r="F14" t="str">
            <v>Р.Бурятия, Улан-Удэ, МО</v>
          </cell>
          <cell r="G14">
            <v>0</v>
          </cell>
          <cell r="H14" t="str">
            <v>Ертаханов А.В.</v>
          </cell>
          <cell r="I14">
            <v>0</v>
          </cell>
          <cell r="J14">
            <v>1</v>
          </cell>
          <cell r="K14" t="str">
            <v>1р</v>
          </cell>
          <cell r="Y14" t="str">
            <v>Р.Тыва</v>
          </cell>
        </row>
        <row r="15">
          <cell r="B15">
            <v>9</v>
          </cell>
          <cell r="C15" t="str">
            <v>БОРОДУЛИН Владимир Сергеевич</v>
          </cell>
          <cell r="D15" t="str">
            <v>02.07.00, 1р</v>
          </cell>
          <cell r="E15" t="str">
            <v>СФО</v>
          </cell>
          <cell r="F15" t="str">
            <v>Алтайский, Шипуново, МО</v>
          </cell>
          <cell r="G15">
            <v>0</v>
          </cell>
          <cell r="H15" t="str">
            <v>Куликов В.М.</v>
          </cell>
          <cell r="I15">
            <v>0</v>
          </cell>
          <cell r="J15">
            <v>1</v>
          </cell>
          <cell r="K15" t="str">
            <v>1р</v>
          </cell>
          <cell r="Y15" t="str">
            <v>Томская</v>
          </cell>
        </row>
        <row r="16">
          <cell r="B16">
            <v>10</v>
          </cell>
          <cell r="C16" t="str">
            <v>ВИЗНИЧАК Богдан Сергеевич</v>
          </cell>
          <cell r="D16" t="str">
            <v>17.03.00, 1р</v>
          </cell>
          <cell r="E16" t="str">
            <v>СФО</v>
          </cell>
          <cell r="F16" t="str">
            <v>Красноярский, Северо-Енисейск, МО</v>
          </cell>
          <cell r="G16">
            <v>0</v>
          </cell>
          <cell r="H16" t="str">
            <v>Григорьев С.С.</v>
          </cell>
          <cell r="I16">
            <v>0</v>
          </cell>
          <cell r="J16">
            <v>1</v>
          </cell>
          <cell r="K16" t="str">
            <v>1р</v>
          </cell>
          <cell r="Y16" t="str">
            <v/>
          </cell>
        </row>
        <row r="17">
          <cell r="B17">
            <v>11</v>
          </cell>
          <cell r="C17" t="str">
            <v>ГИЯСОВ Абдурахмон Сайхужаевич</v>
          </cell>
          <cell r="D17" t="str">
            <v>06.02.00, 1р</v>
          </cell>
          <cell r="E17" t="str">
            <v>СФО</v>
          </cell>
          <cell r="F17" t="str">
            <v>Новосибирская, Новосибирск, МО</v>
          </cell>
          <cell r="G17">
            <v>0</v>
          </cell>
          <cell r="H17" t="str">
            <v>Меньщиков С.М. Копенкин А.В.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ДОПАЙ-ООЛ Буян-Доржу Леонидович</v>
          </cell>
          <cell r="D18" t="str">
            <v>18.04.00, 1р</v>
          </cell>
          <cell r="E18" t="str">
            <v>СФО</v>
          </cell>
          <cell r="F18" t="str">
            <v>Р.Тыва, Кызыл, МО</v>
          </cell>
          <cell r="G18">
            <v>0</v>
          </cell>
          <cell r="H18" t="str">
            <v>Допай Ш.С.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ИВАНОВ Сергей Витальевич</v>
          </cell>
          <cell r="D19" t="str">
            <v>23.04.00, 1р</v>
          </cell>
          <cell r="E19" t="str">
            <v>СФО</v>
          </cell>
          <cell r="F19" t="str">
            <v>Иркутская, Иркутск, МО</v>
          </cell>
          <cell r="G19">
            <v>0</v>
          </cell>
          <cell r="H19" t="str">
            <v xml:space="preserve">Томский А.А. Нечесов А.Ю. 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КЛЕВАКИН Данил Дмитриевич</v>
          </cell>
          <cell r="D20" t="str">
            <v>31.07.01, 1р</v>
          </cell>
          <cell r="E20" t="str">
            <v>СФО</v>
          </cell>
          <cell r="F20" t="str">
            <v>Р.Алтай, Г-Алтайск, Сдюшор</v>
          </cell>
          <cell r="G20">
            <v>0</v>
          </cell>
          <cell r="H20" t="str">
            <v>Семендеев Э.С.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КУЗНЕЦОВ Леонид Михайлович</v>
          </cell>
          <cell r="D21" t="str">
            <v>03.04.00, КМС</v>
          </cell>
          <cell r="E21" t="str">
            <v>СФО</v>
          </cell>
          <cell r="F21" t="str">
            <v>Кемеровская, Прокопьевск</v>
          </cell>
          <cell r="G21">
            <v>0</v>
          </cell>
          <cell r="H21" t="str">
            <v>Баглаев В.Г.</v>
          </cell>
          <cell r="I21">
            <v>0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МАМЕДОВ Мехман Габил Оглы</v>
          </cell>
          <cell r="D22" t="str">
            <v>23.02,01, 1р</v>
          </cell>
          <cell r="E22" t="str">
            <v>СФО</v>
          </cell>
          <cell r="F22" t="str">
            <v>Р.Бурятия, Улан-Удэ</v>
          </cell>
          <cell r="G22">
            <v>0</v>
          </cell>
          <cell r="H22" t="str">
            <v>Сордия З.Х.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МАТВЕЕВ Семён Викторович</v>
          </cell>
          <cell r="D23" t="str">
            <v>13.09.00, КМС</v>
          </cell>
          <cell r="E23" t="str">
            <v>СФО</v>
          </cell>
          <cell r="F23" t="str">
            <v>Алтайский, Бийск, МО</v>
          </cell>
          <cell r="G23">
            <v>0</v>
          </cell>
          <cell r="H23" t="str">
            <v>Дурыманов Н.В.</v>
          </cell>
          <cell r="I23">
            <v>0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МИХАЙЛОВ Максим Владимирович</v>
          </cell>
          <cell r="D24" t="str">
            <v>13.09.00, КМС</v>
          </cell>
          <cell r="E24" t="str">
            <v>СФО</v>
          </cell>
          <cell r="F24" t="str">
            <v>Р.Бурятия, Улан-Удэ, МО</v>
          </cell>
          <cell r="G24">
            <v>0</v>
          </cell>
          <cell r="H24" t="str">
            <v>Кобылкин А.В</v>
          </cell>
          <cell r="I24">
            <v>0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НИКИТИН Александр</v>
          </cell>
          <cell r="D25" t="str">
            <v>13.09.00, КМС</v>
          </cell>
          <cell r="E25" t="str">
            <v>СФО</v>
          </cell>
          <cell r="F25" t="str">
            <v>Иркутская, Шелехов, МО</v>
          </cell>
          <cell r="G25">
            <v>0</v>
          </cell>
          <cell r="H25" t="str">
            <v>Кузнецов А.В.</v>
          </cell>
          <cell r="I25">
            <v>0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ШАГЖИЕВ Аюр Станиславович</v>
          </cell>
          <cell r="D26" t="str">
            <v>13.09.00, КМС</v>
          </cell>
          <cell r="E26" t="str">
            <v>СФО</v>
          </cell>
          <cell r="F26" t="str">
            <v>Р.Бурятия, Улан-Удэ, МО</v>
          </cell>
          <cell r="G26">
            <v>0</v>
          </cell>
          <cell r="H26" t="str">
            <v>Омоктуев Б.Д.</v>
          </cell>
          <cell r="I26">
            <v>0</v>
          </cell>
          <cell r="J26">
            <v>1</v>
          </cell>
          <cell r="K26" t="str">
            <v>КМС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B7">
            <v>1</v>
          </cell>
          <cell r="C7" t="str">
            <v>ЛОНЧАКОВ Григорий Иванович</v>
          </cell>
          <cell r="D7" t="str">
            <v>10.03.01, 1р</v>
          </cell>
          <cell r="E7" t="str">
            <v>СФО</v>
          </cell>
          <cell r="F7" t="str">
            <v>Р.Бурятия, Улан-Удэ, МО</v>
          </cell>
          <cell r="G7">
            <v>0</v>
          </cell>
          <cell r="H7" t="str">
            <v>Чернояров А.В.</v>
          </cell>
          <cell r="I7">
            <v>0</v>
          </cell>
          <cell r="J7">
            <v>1</v>
          </cell>
          <cell r="K7" t="str">
            <v>1р</v>
          </cell>
          <cell r="Y7" t="str">
            <v>Алтайский</v>
          </cell>
          <cell r="AH7">
            <v>20</v>
          </cell>
        </row>
        <row r="8">
          <cell r="B8">
            <v>2</v>
          </cell>
          <cell r="C8" t="str">
            <v>МАЛЫГИН Александр Николаевич</v>
          </cell>
          <cell r="D8" t="str">
            <v>10.03.01, 1р</v>
          </cell>
          <cell r="E8" t="str">
            <v>СФО</v>
          </cell>
          <cell r="F8" t="str">
            <v>Алтайский, Бийск, МО</v>
          </cell>
          <cell r="G8">
            <v>0</v>
          </cell>
          <cell r="H8" t="str">
            <v>Первов В.И., Гаврилов В.В.</v>
          </cell>
          <cell r="I8">
            <v>0</v>
          </cell>
          <cell r="J8">
            <v>1</v>
          </cell>
          <cell r="K8" t="str">
            <v>1р</v>
          </cell>
          <cell r="Y8" t="str">
            <v>Иркутская</v>
          </cell>
        </row>
        <row r="9">
          <cell r="B9">
            <v>3</v>
          </cell>
          <cell r="C9" t="str">
            <v>МАЛЫГИН Владимир Николаевич</v>
          </cell>
          <cell r="D9" t="str">
            <v>10.03.01, 1р</v>
          </cell>
          <cell r="E9" t="str">
            <v>СФО</v>
          </cell>
          <cell r="F9" t="str">
            <v>Алтайский, Бийск, МО</v>
          </cell>
          <cell r="G9">
            <v>0</v>
          </cell>
          <cell r="H9" t="str">
            <v>Первов В.И., Гаврилов В.В.</v>
          </cell>
          <cell r="I9">
            <v>0</v>
          </cell>
          <cell r="J9">
            <v>1</v>
          </cell>
          <cell r="K9" t="str">
            <v>1р</v>
          </cell>
          <cell r="Y9" t="str">
            <v>Кемеровская</v>
          </cell>
        </row>
        <row r="10">
          <cell r="B10">
            <v>4</v>
          </cell>
          <cell r="C10" t="str">
            <v>МОЖЕЙКО Алексей Викторович</v>
          </cell>
          <cell r="D10" t="str">
            <v>13.08.00, 1р</v>
          </cell>
          <cell r="E10" t="str">
            <v>СФО</v>
          </cell>
          <cell r="F10" t="str">
            <v>Томская, Томск</v>
          </cell>
          <cell r="G10">
            <v>0</v>
          </cell>
          <cell r="H10" t="str">
            <v>Попов А.Н.</v>
          </cell>
          <cell r="I10">
            <v>0</v>
          </cell>
          <cell r="J10">
            <v>1</v>
          </cell>
          <cell r="K10" t="str">
            <v>1р</v>
          </cell>
          <cell r="Y10" t="str">
            <v>Красноярский</v>
          </cell>
        </row>
        <row r="11">
          <cell r="B11">
            <v>5</v>
          </cell>
          <cell r="C11" t="str">
            <v>НАЗЫРОВ Алексей Аскатович</v>
          </cell>
          <cell r="D11" t="str">
            <v>02.07.00, 1р</v>
          </cell>
          <cell r="E11" t="str">
            <v>СФО</v>
          </cell>
          <cell r="F11" t="str">
            <v>Иркутская, Братск, МО</v>
          </cell>
          <cell r="G11">
            <v>0</v>
          </cell>
          <cell r="H11" t="str">
            <v>Попов В.Г.</v>
          </cell>
          <cell r="I11">
            <v>0</v>
          </cell>
          <cell r="J11">
            <v>1</v>
          </cell>
          <cell r="K11" t="str">
            <v>1р</v>
          </cell>
          <cell r="Y11" t="str">
            <v>Новосибирская</v>
          </cell>
        </row>
        <row r="12">
          <cell r="B12">
            <v>6</v>
          </cell>
          <cell r="C12" t="str">
            <v>СМЕТАНИН Дмитрий Игоревич</v>
          </cell>
          <cell r="D12" t="str">
            <v>02.07.00, 1р</v>
          </cell>
          <cell r="E12" t="str">
            <v>СФО</v>
          </cell>
          <cell r="F12" t="str">
            <v>Р.Бурятия, Улан-Удэ, МО</v>
          </cell>
          <cell r="G12">
            <v>0</v>
          </cell>
          <cell r="H12" t="str">
            <v>Кобылкин А.В</v>
          </cell>
          <cell r="I12">
            <v>0</v>
          </cell>
          <cell r="J12">
            <v>1</v>
          </cell>
          <cell r="K12" t="str">
            <v>1р</v>
          </cell>
          <cell r="Y12" t="str">
            <v>Р.Алтай</v>
          </cell>
        </row>
        <row r="13">
          <cell r="B13">
            <v>7</v>
          </cell>
          <cell r="C13" t="str">
            <v>ТКАЧУК Клим Андреевич</v>
          </cell>
          <cell r="D13" t="str">
            <v>02.07.00, 1р</v>
          </cell>
          <cell r="E13" t="str">
            <v>СФО</v>
          </cell>
          <cell r="F13" t="str">
            <v>Иркутская, Иркутск</v>
          </cell>
          <cell r="G13">
            <v>0</v>
          </cell>
          <cell r="H13" t="str">
            <v>Магура И. Б.</v>
          </cell>
          <cell r="I13">
            <v>0</v>
          </cell>
          <cell r="J13">
            <v>1</v>
          </cell>
          <cell r="K13" t="str">
            <v>1р</v>
          </cell>
          <cell r="Y13" t="str">
            <v>Р.Бурятия</v>
          </cell>
        </row>
        <row r="14">
          <cell r="B14">
            <v>8</v>
          </cell>
          <cell r="C14" t="str">
            <v>ЦЫБЕНОВ Нанзыт Чингисович</v>
          </cell>
          <cell r="D14" t="str">
            <v>02.07.00, 1р</v>
          </cell>
          <cell r="E14" t="str">
            <v>СФО</v>
          </cell>
          <cell r="F14" t="str">
            <v>Р.Бурятия, Улан-Удэ, МО</v>
          </cell>
          <cell r="G14">
            <v>0</v>
          </cell>
          <cell r="H14" t="str">
            <v>Ертаханов А.В.</v>
          </cell>
          <cell r="I14">
            <v>0</v>
          </cell>
          <cell r="J14">
            <v>1</v>
          </cell>
          <cell r="K14" t="str">
            <v>1р</v>
          </cell>
          <cell r="Y14" t="str">
            <v>Р.Тыва</v>
          </cell>
        </row>
        <row r="15">
          <cell r="B15">
            <v>9</v>
          </cell>
          <cell r="C15" t="str">
            <v>БОРОДУЛИН Владимир Сергеевич</v>
          </cell>
          <cell r="D15" t="str">
            <v>02.07.00, 1р</v>
          </cell>
          <cell r="E15" t="str">
            <v>СФО</v>
          </cell>
          <cell r="F15" t="str">
            <v>Алтайский, Шипуново, МО</v>
          </cell>
          <cell r="G15">
            <v>0</v>
          </cell>
          <cell r="H15" t="str">
            <v>Куликов В.М.</v>
          </cell>
          <cell r="I15">
            <v>0</v>
          </cell>
          <cell r="J15">
            <v>1</v>
          </cell>
          <cell r="K15" t="str">
            <v>1р</v>
          </cell>
          <cell r="Y15" t="str">
            <v>Томская</v>
          </cell>
        </row>
        <row r="16">
          <cell r="B16">
            <v>10</v>
          </cell>
          <cell r="C16" t="str">
            <v>ВИЗНИЧАК Богдан Сергеевич</v>
          </cell>
          <cell r="D16" t="str">
            <v>17.03.00, 1р</v>
          </cell>
          <cell r="E16" t="str">
            <v>СФО</v>
          </cell>
          <cell r="F16" t="str">
            <v>Красноярский, Северо-Енисейск, МО</v>
          </cell>
          <cell r="G16">
            <v>0</v>
          </cell>
          <cell r="H16" t="str">
            <v>Григорьев С.С.</v>
          </cell>
          <cell r="I16">
            <v>0</v>
          </cell>
          <cell r="J16">
            <v>1</v>
          </cell>
          <cell r="K16" t="str">
            <v>1р</v>
          </cell>
          <cell r="Y16" t="str">
            <v/>
          </cell>
        </row>
        <row r="17">
          <cell r="B17">
            <v>11</v>
          </cell>
          <cell r="C17" t="str">
            <v>ГИЯСОВ Абдурахмон Сайхужаевич</v>
          </cell>
          <cell r="D17" t="str">
            <v>06.02.00, 1р</v>
          </cell>
          <cell r="E17" t="str">
            <v>СФО</v>
          </cell>
          <cell r="F17" t="str">
            <v>Новосибирская, Новосибирск, МО</v>
          </cell>
          <cell r="G17">
            <v>0</v>
          </cell>
          <cell r="H17" t="str">
            <v>Меньщиков С.М. Копенкин А.В.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ДОПАЙ-ООЛ Буян-Доржу Леонидович</v>
          </cell>
          <cell r="D18" t="str">
            <v>18.04.00, 1р</v>
          </cell>
          <cell r="E18" t="str">
            <v>СФО</v>
          </cell>
          <cell r="F18" t="str">
            <v>Р.Тыва, Кызыл, МО</v>
          </cell>
          <cell r="G18">
            <v>0</v>
          </cell>
          <cell r="H18" t="str">
            <v>Допай Ш.С.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ИВАНОВ Сергей Витальевич</v>
          </cell>
          <cell r="D19" t="str">
            <v>23.04.00, 1р</v>
          </cell>
          <cell r="E19" t="str">
            <v>СФО</v>
          </cell>
          <cell r="F19" t="str">
            <v>Иркутская, Иркутск, МО</v>
          </cell>
          <cell r="G19">
            <v>0</v>
          </cell>
          <cell r="H19" t="str">
            <v xml:space="preserve">Томский А.А. Нечесов А.Ю. 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КЛЕВАКИН Данил Дмитриевич</v>
          </cell>
          <cell r="D20" t="str">
            <v>31.07.01, 1р</v>
          </cell>
          <cell r="E20" t="str">
            <v>СФО</v>
          </cell>
          <cell r="F20" t="str">
            <v>Р.Алтай, Г-Алтайск, Сдюшор</v>
          </cell>
          <cell r="G20">
            <v>0</v>
          </cell>
          <cell r="H20" t="str">
            <v>Семендеев Э.С.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КУЗНЕЦОВ Леонид Михайлович</v>
          </cell>
          <cell r="D21" t="str">
            <v>03.04.00, КМС</v>
          </cell>
          <cell r="E21" t="str">
            <v>СФО</v>
          </cell>
          <cell r="F21" t="str">
            <v>Кемеровская, Прокопьевск</v>
          </cell>
          <cell r="G21">
            <v>0</v>
          </cell>
          <cell r="H21" t="str">
            <v>Баглаев В.Г.</v>
          </cell>
          <cell r="I21">
            <v>0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МАМЕДОВ Мехман Габил Оглы</v>
          </cell>
          <cell r="D22" t="str">
            <v>23.02,01, 1р</v>
          </cell>
          <cell r="E22" t="str">
            <v>СФО</v>
          </cell>
          <cell r="F22" t="str">
            <v>Р.Бурятия, Улан-Удэ</v>
          </cell>
          <cell r="G22">
            <v>0</v>
          </cell>
          <cell r="H22" t="str">
            <v>Сордия З.Х.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МАТВЕЕВ Семён Викторович</v>
          </cell>
          <cell r="D23" t="str">
            <v>13.09.00, КМС</v>
          </cell>
          <cell r="E23" t="str">
            <v>СФО</v>
          </cell>
          <cell r="F23" t="str">
            <v>Алтайский, Бийск, МО</v>
          </cell>
          <cell r="G23">
            <v>0</v>
          </cell>
          <cell r="H23" t="str">
            <v>Дурыманов Н.В.</v>
          </cell>
          <cell r="I23">
            <v>0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МИХАЙЛОВ Максим Владимирович</v>
          </cell>
          <cell r="D24" t="str">
            <v>13.09.00, КМС</v>
          </cell>
          <cell r="E24" t="str">
            <v>СФО</v>
          </cell>
          <cell r="F24" t="str">
            <v>Р.Бурятия, Улан-Удэ, МО</v>
          </cell>
          <cell r="G24">
            <v>0</v>
          </cell>
          <cell r="H24" t="str">
            <v>Кобылкин А.В</v>
          </cell>
          <cell r="I24">
            <v>0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НИКИТИН Александр</v>
          </cell>
          <cell r="D25" t="str">
            <v>13.09.00, КМС</v>
          </cell>
          <cell r="E25" t="str">
            <v>СФО</v>
          </cell>
          <cell r="F25" t="str">
            <v>Иркутская, Шелехов, МО</v>
          </cell>
          <cell r="G25">
            <v>0</v>
          </cell>
          <cell r="H25" t="str">
            <v>Кузнецов А.В.</v>
          </cell>
          <cell r="I25">
            <v>0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ШАГЖИЕВ Аюр Станиславович</v>
          </cell>
          <cell r="D26" t="str">
            <v>13.09.00, КМС</v>
          </cell>
          <cell r="E26" t="str">
            <v>СФО</v>
          </cell>
          <cell r="F26" t="str">
            <v>Р.Бурятия, Улан-Удэ, МО</v>
          </cell>
          <cell r="G26">
            <v>0</v>
          </cell>
          <cell r="H26" t="str">
            <v>Омоктуев Б.Д.</v>
          </cell>
          <cell r="I26">
            <v>0</v>
          </cell>
          <cell r="J26">
            <v>1</v>
          </cell>
          <cell r="K26" t="str">
            <v>КМС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  <cell r="C7" t="str">
            <v>КАРМАНОВ Александр Дмитриевич</v>
          </cell>
          <cell r="D7" t="str">
            <v>10.03.01, 1р</v>
          </cell>
          <cell r="E7" t="str">
            <v>СФО</v>
          </cell>
          <cell r="F7" t="str">
            <v>Кемеровская, Прокопьевск</v>
          </cell>
          <cell r="G7">
            <v>0</v>
          </cell>
          <cell r="H7" t="str">
            <v>Баглаев В.Г.</v>
          </cell>
          <cell r="I7">
            <v>0</v>
          </cell>
          <cell r="J7">
            <v>1</v>
          </cell>
          <cell r="K7" t="str">
            <v>1р</v>
          </cell>
          <cell r="Y7" t="str">
            <v>Алтайский</v>
          </cell>
          <cell r="AA7" t="str">
            <v xml:space="preserve"> </v>
          </cell>
          <cell r="AH7">
            <v>8</v>
          </cell>
        </row>
        <row r="8">
          <cell r="B8">
            <v>2</v>
          </cell>
          <cell r="C8" t="str">
            <v>КОЛМАКОВ Степан Иванович</v>
          </cell>
          <cell r="D8" t="str">
            <v>10.03.01, 1р</v>
          </cell>
          <cell r="E8" t="str">
            <v>СФО</v>
          </cell>
          <cell r="F8" t="str">
            <v>Иркутская, Шелехов, МО</v>
          </cell>
          <cell r="G8">
            <v>0</v>
          </cell>
          <cell r="H8" t="str">
            <v>Кузнецов А.В.</v>
          </cell>
          <cell r="I8">
            <v>0</v>
          </cell>
          <cell r="J8">
            <v>1</v>
          </cell>
          <cell r="K8" t="str">
            <v>1р</v>
          </cell>
          <cell r="Y8" t="str">
            <v>Иркутская</v>
          </cell>
          <cell r="AA8" t="str">
            <v xml:space="preserve"> </v>
          </cell>
        </row>
        <row r="9">
          <cell r="B9">
            <v>3</v>
          </cell>
          <cell r="C9" t="str">
            <v>КУЗНЕЦОВ Александр Александрович</v>
          </cell>
          <cell r="D9" t="str">
            <v>10.03.01, 2р</v>
          </cell>
          <cell r="E9" t="str">
            <v>СФО</v>
          </cell>
          <cell r="F9" t="str">
            <v>Красноярский, Сосновоборск, МО</v>
          </cell>
          <cell r="G9">
            <v>0</v>
          </cell>
          <cell r="H9" t="str">
            <v>Узекин М.В.</v>
          </cell>
          <cell r="I9">
            <v>0</v>
          </cell>
          <cell r="J9">
            <v>1</v>
          </cell>
          <cell r="K9" t="str">
            <v>2р</v>
          </cell>
          <cell r="Y9" t="str">
            <v>Кемеровская</v>
          </cell>
          <cell r="AA9" t="str">
            <v xml:space="preserve"> </v>
          </cell>
        </row>
        <row r="10">
          <cell r="B10">
            <v>4</v>
          </cell>
          <cell r="C10" t="str">
            <v>ЛОНЧАКОВ Григорий Иванович</v>
          </cell>
          <cell r="D10" t="str">
            <v>10.03.01, 1р</v>
          </cell>
          <cell r="E10" t="str">
            <v>СФО</v>
          </cell>
          <cell r="F10" t="str">
            <v>Р.Бурятия, Улан-Удэ, МО</v>
          </cell>
          <cell r="G10">
            <v>0</v>
          </cell>
          <cell r="H10" t="str">
            <v>Чернояров А.В.</v>
          </cell>
          <cell r="I10">
            <v>0</v>
          </cell>
          <cell r="J10">
            <v>1</v>
          </cell>
          <cell r="K10" t="str">
            <v>1р</v>
          </cell>
          <cell r="Y10" t="str">
            <v>Красноярский</v>
          </cell>
          <cell r="AA10">
            <v>1</v>
          </cell>
        </row>
        <row r="11">
          <cell r="B11">
            <v>5</v>
          </cell>
          <cell r="C11" t="str">
            <v>МАЛЫГИН Александр Николаевич</v>
          </cell>
          <cell r="D11" t="str">
            <v>10.03.01, 1р</v>
          </cell>
          <cell r="E11" t="str">
            <v>СФО</v>
          </cell>
          <cell r="F11" t="str">
            <v>Алтайский, Бийск, МО</v>
          </cell>
          <cell r="G11">
            <v>0</v>
          </cell>
          <cell r="H11" t="str">
            <v>Первов В.И., Гаврилов В.В.</v>
          </cell>
          <cell r="I11">
            <v>0</v>
          </cell>
          <cell r="J11">
            <v>1</v>
          </cell>
          <cell r="K11" t="str">
            <v>1р</v>
          </cell>
          <cell r="Y11" t="str">
            <v>Р.Бурятия</v>
          </cell>
          <cell r="AA11" t="str">
            <v xml:space="preserve"> </v>
          </cell>
        </row>
        <row r="12">
          <cell r="B12">
            <v>6</v>
          </cell>
          <cell r="C12" t="str">
            <v>МАЛЫГИН Владимир Николаевич</v>
          </cell>
          <cell r="D12" t="str">
            <v>10.03.01, 1р</v>
          </cell>
          <cell r="E12" t="str">
            <v>СФО</v>
          </cell>
          <cell r="F12" t="str">
            <v>Алтайский, Бийск, МО</v>
          </cell>
          <cell r="G12">
            <v>0</v>
          </cell>
          <cell r="H12" t="str">
            <v>Первов В.И., Гаврилов В.В.</v>
          </cell>
          <cell r="I12">
            <v>0</v>
          </cell>
          <cell r="J12">
            <v>1</v>
          </cell>
          <cell r="K12" t="str">
            <v>1р</v>
          </cell>
          <cell r="Y12" t="str">
            <v>Томская</v>
          </cell>
          <cell r="AA12" t="str">
            <v xml:space="preserve"> </v>
          </cell>
        </row>
        <row r="13">
          <cell r="B13">
            <v>7</v>
          </cell>
          <cell r="C13" t="str">
            <v>МОЖЕЙКО Алексей Викторович</v>
          </cell>
          <cell r="D13" t="str">
            <v>13.08.00, 1р</v>
          </cell>
          <cell r="E13" t="str">
            <v>СФО</v>
          </cell>
          <cell r="F13" t="str">
            <v>Томская, Томск</v>
          </cell>
          <cell r="G13">
            <v>0</v>
          </cell>
          <cell r="H13" t="str">
            <v>Попов А.Н.</v>
          </cell>
          <cell r="I13">
            <v>0</v>
          </cell>
          <cell r="J13">
            <v>1</v>
          </cell>
          <cell r="K13" t="str">
            <v>1р</v>
          </cell>
          <cell r="Y13" t="str">
            <v/>
          </cell>
          <cell r="AA13" t="str">
            <v xml:space="preserve"> </v>
          </cell>
        </row>
        <row r="14">
          <cell r="B14">
            <v>8</v>
          </cell>
          <cell r="C14" t="str">
            <v>НАЗЫРОВ Алексей Аскатович</v>
          </cell>
          <cell r="D14" t="str">
            <v>13.08.00, 1р</v>
          </cell>
          <cell r="E14" t="str">
            <v>СФО</v>
          </cell>
          <cell r="F14" t="str">
            <v>Иркутская, Братск, МО</v>
          </cell>
          <cell r="G14">
            <v>0</v>
          </cell>
          <cell r="H14" t="str">
            <v>Попов В.Г.</v>
          </cell>
          <cell r="I14">
            <v>0</v>
          </cell>
          <cell r="J14">
            <v>1</v>
          </cell>
          <cell r="K14" t="str">
            <v>1р</v>
          </cell>
          <cell r="Y14" t="str">
            <v/>
          </cell>
          <cell r="AA14" t="str">
            <v xml:space="preserve"> 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AH7">
            <v>3</v>
          </cell>
        </row>
      </sheetData>
      <sheetData sheetId="1"/>
      <sheetData sheetId="2"/>
      <sheetData sheetId="3">
        <row r="6">
          <cell r="C6" t="str">
            <v>ИВАНОВ Кирилл Евгеньевич</v>
          </cell>
          <cell r="D6" t="str">
            <v>11.08.00, КМС</v>
          </cell>
          <cell r="E6" t="str">
            <v>УФО</v>
          </cell>
          <cell r="F6" t="str">
            <v>Курганская, Курган, СШОР№1</v>
          </cell>
          <cell r="G6">
            <v>0</v>
          </cell>
          <cell r="H6" t="str">
            <v>Кинель С.В.</v>
          </cell>
        </row>
        <row r="7">
          <cell r="C7" t="str">
            <v>АБЕУОВ Марат Канатович</v>
          </cell>
          <cell r="D7" t="str">
            <v>29.09.00, КМС</v>
          </cell>
          <cell r="E7" t="str">
            <v>УФО</v>
          </cell>
          <cell r="F7" t="str">
            <v>Курганская, Юргамыш, МО</v>
          </cell>
          <cell r="G7">
            <v>0</v>
          </cell>
          <cell r="H7" t="str">
            <v>Кинель С.В.</v>
          </cell>
        </row>
        <row r="8">
          <cell r="C8" t="str">
            <v>АГИБАЕВ Есназар Кайратович</v>
          </cell>
          <cell r="D8" t="str">
            <v>07.10.99, 2р</v>
          </cell>
          <cell r="E8" t="str">
            <v>УФО</v>
          </cell>
          <cell r="F8" t="str">
            <v>Курганская, Юргамыш, МО</v>
          </cell>
          <cell r="G8">
            <v>0</v>
          </cell>
          <cell r="H8" t="str">
            <v>Кинель С.В.</v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АБДУЛЛАЕВ Хаял Юсифович</v>
          </cell>
          <cell r="D6" t="str">
            <v>01.01.98, МС</v>
          </cell>
          <cell r="E6" t="str">
            <v>УФО</v>
          </cell>
          <cell r="F6" t="str">
            <v>Свердловская, В-Пышма, КС "УГМК"</v>
          </cell>
          <cell r="G6">
            <v>0</v>
          </cell>
          <cell r="H6" t="str">
            <v>Суханов М.И. Мельников А.Н.</v>
          </cell>
        </row>
        <row r="7">
          <cell r="C7" t="str">
            <v>КРИВОЛАПОВ Роман Тимурович</v>
          </cell>
          <cell r="D7" t="str">
            <v>02.07.00, КМС</v>
          </cell>
          <cell r="E7" t="str">
            <v>УФО</v>
          </cell>
          <cell r="F7" t="str">
            <v>Свердловская, Екатеринбург, ПР</v>
          </cell>
          <cell r="G7">
            <v>0</v>
          </cell>
          <cell r="H7" t="str">
            <v>Коростылев А.Б. Рыбин Р.В.</v>
          </cell>
        </row>
        <row r="8">
          <cell r="C8" t="str">
            <v>УДАРЦЕВ Максим Михайлович</v>
          </cell>
          <cell r="D8" t="str">
            <v>27.11.99, КМС</v>
          </cell>
          <cell r="E8" t="str">
            <v>УФО</v>
          </cell>
          <cell r="F8" t="str">
            <v>Курганская, Курган, СШОР№1</v>
          </cell>
          <cell r="G8">
            <v>0</v>
          </cell>
          <cell r="H8" t="str">
            <v>Кинель С.В.</v>
          </cell>
        </row>
        <row r="9">
          <cell r="C9" t="str">
            <v>СИТДИКОВ Олег Ринатович</v>
          </cell>
          <cell r="D9" t="str">
            <v>28.06.99, КМС</v>
          </cell>
          <cell r="E9" t="str">
            <v>УФО</v>
          </cell>
          <cell r="F9" t="str">
            <v xml:space="preserve">Хмао-Югра, Нижневартовск, </v>
          </cell>
          <cell r="G9">
            <v>0</v>
          </cell>
          <cell r="H9" t="str">
            <v>Воробьев В.В.</v>
          </cell>
        </row>
        <row r="10">
          <cell r="C10" t="str">
            <v>ЗАИКИН Иван Сергеевич</v>
          </cell>
          <cell r="D10" t="str">
            <v>22.02.00, КМС</v>
          </cell>
          <cell r="E10" t="str">
            <v>УФО</v>
          </cell>
          <cell r="F10" t="str">
            <v>Хмао-Югра, Нижневартовск, МО</v>
          </cell>
          <cell r="G10">
            <v>0</v>
          </cell>
          <cell r="H10" t="str">
            <v>Моисеев И.В.</v>
          </cell>
        </row>
        <row r="11">
          <cell r="C11" t="str">
            <v>ИЛЬЧЕНКО Дмитрий Игоревич</v>
          </cell>
          <cell r="D11" t="str">
            <v>05.03.00, 2р</v>
          </cell>
          <cell r="E11" t="str">
            <v>УФО</v>
          </cell>
          <cell r="F11" t="str">
            <v>Курганская, Курган, ДЮСШ№4</v>
          </cell>
          <cell r="G11">
            <v>0</v>
          </cell>
          <cell r="H11" t="str">
            <v>Герасимов Д.В.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ЧАБАРОВ Геннадий Андреевич</v>
          </cell>
          <cell r="D6" t="str">
            <v>14.01.99, КМС</v>
          </cell>
          <cell r="E6" t="str">
            <v>УФО</v>
          </cell>
          <cell r="F6" t="str">
            <v>Свердловская, В-Пышма, КС "УГМК"</v>
          </cell>
          <cell r="G6">
            <v>0</v>
          </cell>
          <cell r="H6" t="str">
            <v>Стенников В.Г. Мельников А.Н.</v>
          </cell>
        </row>
        <row r="7">
          <cell r="C7" t="str">
            <v>БЕССОНОВ Дмитрий Евгеньевич</v>
          </cell>
          <cell r="D7" t="str">
            <v>05.01.98, МС</v>
          </cell>
          <cell r="E7" t="str">
            <v>УФО</v>
          </cell>
          <cell r="F7" t="str">
            <v>Свердловская, В-Пышма, КС "УГМК"</v>
          </cell>
          <cell r="G7">
            <v>0</v>
          </cell>
          <cell r="H7" t="str">
            <v>Суханов М.И. Мельников А.Н.</v>
          </cell>
        </row>
        <row r="8">
          <cell r="C8" t="str">
            <v>ПАХОМОВ Алексей Дмитриевич</v>
          </cell>
          <cell r="D8" t="str">
            <v>31.07.98, КМС</v>
          </cell>
          <cell r="E8" t="str">
            <v>УФО</v>
          </cell>
          <cell r="F8" t="str">
            <v>Свердловская, Екатеринбург, ПР</v>
          </cell>
          <cell r="G8">
            <v>0</v>
          </cell>
          <cell r="H8" t="str">
            <v>Бородин О.Б. Воронов В.В.</v>
          </cell>
        </row>
        <row r="9">
          <cell r="C9" t="str">
            <v>МАМАНУРОВ Шухратбек Марифжонович</v>
          </cell>
          <cell r="D9" t="str">
            <v>03.12.99, КМС</v>
          </cell>
          <cell r="E9" t="str">
            <v>УФО</v>
          </cell>
          <cell r="F9" t="str">
            <v xml:space="preserve">Хмао-Югра, Сургут, </v>
          </cell>
          <cell r="G9">
            <v>0</v>
          </cell>
          <cell r="H9" t="str">
            <v>Головко В.И. Кунакузин Е.А.</v>
          </cell>
        </row>
        <row r="10">
          <cell r="C10" t="str">
            <v>ПЕТРОВ Андрей Владимирович</v>
          </cell>
          <cell r="D10" t="str">
            <v>07.12.98, КМС</v>
          </cell>
          <cell r="E10" t="str">
            <v>УФО</v>
          </cell>
          <cell r="F10" t="str">
            <v>Тюменская, Тюмень, ВС</v>
          </cell>
          <cell r="G10">
            <v>0</v>
          </cell>
          <cell r="H10" t="str">
            <v>Николаев А.А.</v>
          </cell>
        </row>
        <row r="11">
          <cell r="C11" t="str">
            <v>КОБИНЕЦ Валентин Аркадьевич</v>
          </cell>
          <cell r="D11" t="str">
            <v>16.02.98, КМС</v>
          </cell>
          <cell r="E11" t="str">
            <v>УФО</v>
          </cell>
          <cell r="F11" t="str">
            <v xml:space="preserve">Хмао-Югра, Нижневартовск, </v>
          </cell>
          <cell r="G11">
            <v>0</v>
          </cell>
          <cell r="H11" t="str">
            <v>Горшков И.В. Соколов Т.В.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/>
      <sheetData sheetId="1"/>
      <sheetData sheetId="2"/>
      <sheetData sheetId="3"/>
      <sheetData sheetId="4">
        <row r="6">
          <cell r="C6" t="str">
            <v>КАМАЕВ Дмитрий Евгеньевич</v>
          </cell>
          <cell r="D6" t="str">
            <v>07.10.98, МС</v>
          </cell>
          <cell r="E6" t="str">
            <v>УФО</v>
          </cell>
          <cell r="F6" t="str">
            <v>Свердловская, В-Пышма, КС "УГМК"</v>
          </cell>
          <cell r="G6">
            <v>0</v>
          </cell>
          <cell r="H6" t="str">
            <v>Стенников В.Г. Мельников А.Н.</v>
          </cell>
        </row>
        <row r="7">
          <cell r="C7" t="str">
            <v>СИНЬКОВ Андрей Евгеньевич</v>
          </cell>
          <cell r="D7" t="str">
            <v>13.11.98, КМС</v>
          </cell>
          <cell r="E7" t="str">
            <v>УФО</v>
          </cell>
          <cell r="F7" t="str">
            <v>Свердловская, Екатеринбург, ПР</v>
          </cell>
          <cell r="G7">
            <v>0</v>
          </cell>
          <cell r="H7" t="str">
            <v>Коростелев А.Б.</v>
          </cell>
        </row>
        <row r="8">
          <cell r="C8" t="str">
            <v>АБДУЛГАЛИМОВ Имирали Рамазанович</v>
          </cell>
          <cell r="D8" t="str">
            <v>01.01.98, КМС</v>
          </cell>
          <cell r="E8" t="str">
            <v>УФО</v>
          </cell>
          <cell r="F8" t="str">
            <v xml:space="preserve">Хмао-Югра, Радужный, </v>
          </cell>
          <cell r="G8">
            <v>0</v>
          </cell>
          <cell r="H8" t="str">
            <v>Закарьяев А.Ф. Саркисян А.А.</v>
          </cell>
        </row>
        <row r="9">
          <cell r="C9" t="str">
            <v>БАГДАСАРЯН Борис Эдуардович</v>
          </cell>
          <cell r="D9" t="str">
            <v>26.05.99, КМС</v>
          </cell>
          <cell r="E9" t="str">
            <v>УФО</v>
          </cell>
          <cell r="F9" t="str">
            <v xml:space="preserve">Хмао-Югра, Ханты-Мансийск, </v>
          </cell>
          <cell r="G9">
            <v>0</v>
          </cell>
          <cell r="H9" t="str">
            <v xml:space="preserve">Феоктистов Ю.Н. </v>
          </cell>
        </row>
        <row r="10">
          <cell r="C10" t="str">
            <v>ЕСИМЧИК Илья Александрович</v>
          </cell>
          <cell r="D10" t="str">
            <v>24.11.99, КМС</v>
          </cell>
          <cell r="E10" t="str">
            <v>УФО</v>
          </cell>
          <cell r="F10" t="str">
            <v>Свердловская, В-Пышма, КС "УГМК"</v>
          </cell>
          <cell r="G10">
            <v>0</v>
          </cell>
          <cell r="H10" t="str">
            <v>Суханов М.И. Мельников А.Н.</v>
          </cell>
        </row>
        <row r="11">
          <cell r="C11" t="str">
            <v>ИГИБАЕВ Азамат Каирбекович</v>
          </cell>
          <cell r="D11" t="str">
            <v>02.06.99, КМС</v>
          </cell>
          <cell r="E11" t="str">
            <v>УФО</v>
          </cell>
          <cell r="F11" t="str">
            <v>Курганская, Курган, УОР</v>
          </cell>
          <cell r="G11">
            <v>0</v>
          </cell>
          <cell r="H11" t="str">
            <v>Герасимов Д.В.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АБРАМОВСКИХ Данил Евгеньевич</v>
          </cell>
          <cell r="D6" t="str">
            <v>24.04.98, МС</v>
          </cell>
          <cell r="E6" t="str">
            <v>УФО</v>
          </cell>
          <cell r="F6" t="str">
            <v>Курганская, Курган, УОР</v>
          </cell>
          <cell r="G6">
            <v>0</v>
          </cell>
          <cell r="H6" t="str">
            <v>Стенников М.Г. Астапов Л.Н.</v>
          </cell>
        </row>
        <row r="7">
          <cell r="C7" t="str">
            <v>ЛУКИНЫХ Василий Сергеевич</v>
          </cell>
          <cell r="D7" t="str">
            <v>16.11.99, КМС</v>
          </cell>
          <cell r="E7" t="str">
            <v>УФО</v>
          </cell>
          <cell r="F7" t="str">
            <v>Свердловская, В-Пышма, КС "УГМК"</v>
          </cell>
          <cell r="G7">
            <v>0</v>
          </cell>
          <cell r="H7" t="str">
            <v>Суханов М.И. Мельников А.Н.</v>
          </cell>
        </row>
        <row r="8">
          <cell r="C8" t="str">
            <v>АНУФРИЕВ Данил Александрович</v>
          </cell>
          <cell r="D8" t="str">
            <v>05.10.98, КМС</v>
          </cell>
          <cell r="E8" t="str">
            <v>УФО</v>
          </cell>
          <cell r="F8" t="str">
            <v>Курганская, Курган, СШОР№1</v>
          </cell>
          <cell r="G8">
            <v>0</v>
          </cell>
          <cell r="H8" t="str">
            <v>Евтодеев В.Ф.</v>
          </cell>
        </row>
        <row r="9">
          <cell r="C9" t="str">
            <v>ГУСИХАНОВ Турпалали Рамазанович</v>
          </cell>
          <cell r="D9" t="str">
            <v>09.08.00, КМС</v>
          </cell>
          <cell r="E9" t="str">
            <v>УФО</v>
          </cell>
          <cell r="F9" t="str">
            <v>Курганская, Курган, УОР</v>
          </cell>
          <cell r="G9">
            <v>0</v>
          </cell>
          <cell r="H9" t="str">
            <v>Герасимов Д.В.</v>
          </cell>
        </row>
        <row r="10">
          <cell r="C10" t="str">
            <v>КАРДАШИН Василий Андреевич</v>
          </cell>
          <cell r="D10" t="str">
            <v>19.07.00, КМС</v>
          </cell>
          <cell r="E10" t="str">
            <v>УФО</v>
          </cell>
          <cell r="F10" t="str">
            <v>Свердловская, В-Пышма, КС "УГМК"</v>
          </cell>
          <cell r="G10">
            <v>0</v>
          </cell>
          <cell r="H10" t="str">
            <v>Суханов М.И. Мельников А.Н.</v>
          </cell>
        </row>
        <row r="11">
          <cell r="C11" t="str">
            <v>МИНАТУЛЛАЕВ Магомедзапир Багаутдинович</v>
          </cell>
          <cell r="D11" t="str">
            <v>27.06.98, КМС</v>
          </cell>
          <cell r="E11" t="str">
            <v>УФО</v>
          </cell>
          <cell r="F11" t="str">
            <v xml:space="preserve">Хмао-Югра, Радужный, </v>
          </cell>
          <cell r="G11">
            <v>0</v>
          </cell>
          <cell r="H11" t="str">
            <v>Сонгуров Б.А. Дыбенко К.В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НУРИЕВ Ильгар Фарсатович</v>
          </cell>
          <cell r="D6" t="str">
            <v>24.02.99, КМС</v>
          </cell>
          <cell r="E6" t="str">
            <v>УФО</v>
          </cell>
          <cell r="F6" t="str">
            <v>Курганская, Курган, СШОР№2</v>
          </cell>
          <cell r="G6">
            <v>0</v>
          </cell>
          <cell r="H6" t="str">
            <v>Кудрявцев С.Ю.</v>
          </cell>
        </row>
        <row r="7">
          <cell r="C7" t="str">
            <v>КРИНИЦА Максим Александрович</v>
          </cell>
          <cell r="D7" t="str">
            <v>02.03.99, КМС</v>
          </cell>
          <cell r="E7" t="str">
            <v>УФО</v>
          </cell>
          <cell r="F7" t="str">
            <v>Свердловская, Екатеринбург, ПР</v>
          </cell>
          <cell r="G7">
            <v>0</v>
          </cell>
          <cell r="H7" t="str">
            <v>Бородин О.Б. Воронов В.В.</v>
          </cell>
        </row>
        <row r="8">
          <cell r="C8" t="str">
            <v>ХАЙРУЛЛИН Алексей Александрович</v>
          </cell>
          <cell r="D8" t="str">
            <v>30.03.00, КМС</v>
          </cell>
          <cell r="E8" t="str">
            <v>УФО</v>
          </cell>
          <cell r="F8" t="str">
            <v xml:space="preserve">Челябинская, Челябинск, </v>
          </cell>
          <cell r="G8">
            <v>0</v>
          </cell>
          <cell r="H8" t="str">
            <v>Бурлаков Я.И.</v>
          </cell>
        </row>
        <row r="9">
          <cell r="C9" t="str">
            <v>ВОЛОБУЕВ Ярослав Русланович</v>
          </cell>
          <cell r="D9" t="str">
            <v>14.07.98, КМС</v>
          </cell>
          <cell r="E9" t="str">
            <v>УФО</v>
          </cell>
          <cell r="F9" t="str">
            <v>Курганская, Курган, СШОР№2</v>
          </cell>
          <cell r="G9">
            <v>0</v>
          </cell>
          <cell r="H9" t="str">
            <v>Кудрявцев С.Ю.</v>
          </cell>
        </row>
        <row r="10">
          <cell r="C10" t="str">
            <v>ХАБИБОВ Эльнар Раянович</v>
          </cell>
          <cell r="D10" t="str">
            <v>27.11.99, 1р</v>
          </cell>
          <cell r="E10" t="str">
            <v>УФО</v>
          </cell>
          <cell r="F10" t="str">
            <v>Свердловская, Екатеринбург, ПР</v>
          </cell>
          <cell r="G10">
            <v>0</v>
          </cell>
          <cell r="H10" t="str">
            <v>Козлов Н.А.</v>
          </cell>
        </row>
        <row r="11">
          <cell r="C11" t="str">
            <v>ДОРОШЕНКО Вячеслав Тимофеевич</v>
          </cell>
          <cell r="D11" t="str">
            <v>04.09.00, КМС</v>
          </cell>
          <cell r="E11" t="str">
            <v>УФО</v>
          </cell>
          <cell r="F11" t="str">
            <v>Свердловская, Екатеринбург, БУРЕВЕСТНИК</v>
          </cell>
          <cell r="G11">
            <v>0</v>
          </cell>
          <cell r="H11" t="str">
            <v>Печуров Е.А.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ПОНОМАРЕВ Никита Владимирович</v>
          </cell>
          <cell r="D6" t="str">
            <v>05.06.99, КМС</v>
          </cell>
          <cell r="E6" t="str">
            <v>УФО</v>
          </cell>
          <cell r="F6" t="str">
            <v>Курганская, Куртамыш, СШОР№2</v>
          </cell>
          <cell r="G6">
            <v>0</v>
          </cell>
          <cell r="H6" t="str">
            <v>Пирогов И.Ю.</v>
          </cell>
        </row>
        <row r="7">
          <cell r="C7" t="str">
            <v>МАРТЫНОВ Антон Евгеньевич</v>
          </cell>
          <cell r="D7" t="str">
            <v>13.11.98, КМС</v>
          </cell>
          <cell r="E7" t="str">
            <v>УФО</v>
          </cell>
          <cell r="F7" t="str">
            <v>Свердловская, Екатеринбург, ПР</v>
          </cell>
          <cell r="G7">
            <v>0</v>
          </cell>
          <cell r="H7" t="str">
            <v>Коростелев А.Б.</v>
          </cell>
        </row>
        <row r="8">
          <cell r="C8" t="str">
            <v>ШИТОВ Алексей Игоревич</v>
          </cell>
          <cell r="D8" t="str">
            <v>14.05.99, КМС</v>
          </cell>
          <cell r="E8" t="str">
            <v>УФО</v>
          </cell>
          <cell r="F8" t="str">
            <v>Свердловская, Екатеринбург, ПР</v>
          </cell>
          <cell r="G8">
            <v>0</v>
          </cell>
          <cell r="H8" t="str">
            <v>Макуха А.Н. Савинский В.А.</v>
          </cell>
        </row>
        <row r="9">
          <cell r="C9" t="str">
            <v>МОСКОВСКИХ Вячеслав Андреевич</v>
          </cell>
          <cell r="D9" t="str">
            <v>19.06.00, КМС</v>
          </cell>
          <cell r="E9" t="str">
            <v>УФО</v>
          </cell>
          <cell r="F9" t="str">
            <v>Свердловская, Екатеринбург, ПР</v>
          </cell>
          <cell r="G9">
            <v>0</v>
          </cell>
          <cell r="H9" t="str">
            <v>Макуха А.Н.</v>
          </cell>
        </row>
        <row r="10">
          <cell r="C10" t="str">
            <v>ЛИСИН Василий Сергеевич</v>
          </cell>
          <cell r="D10" t="str">
            <v>10.02.99, КМС</v>
          </cell>
          <cell r="E10" t="str">
            <v>УФО</v>
          </cell>
          <cell r="F10" t="str">
            <v>Курганская, Курган, СШОР№1</v>
          </cell>
          <cell r="G10">
            <v>0</v>
          </cell>
          <cell r="H10" t="str">
            <v>Лаврентьев О.А. Осипов В.Ю.</v>
          </cell>
        </row>
        <row r="11">
          <cell r="C11" t="str">
            <v>НОВОЖИЛОВ Михаил Михайлович</v>
          </cell>
          <cell r="D11" t="str">
            <v>28.12.00, КМС</v>
          </cell>
          <cell r="E11" t="str">
            <v>УФО</v>
          </cell>
          <cell r="F11" t="str">
            <v>Свердловская, Екатеринбург, БУРЕВЕСТНИК</v>
          </cell>
          <cell r="G11">
            <v>0</v>
          </cell>
          <cell r="H11" t="str">
            <v>Печуров Е.А.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ШУВАЕВ Дмитрий Сергеевич</v>
          </cell>
          <cell r="D6" t="str">
            <v>31.01.98, МС</v>
          </cell>
          <cell r="E6" t="str">
            <v>УФО</v>
          </cell>
          <cell r="F6" t="str">
            <v>Свердловская, В-Пышма, КС "УГМК"</v>
          </cell>
          <cell r="G6">
            <v>0</v>
          </cell>
          <cell r="H6" t="str">
            <v>Суханов М.И. Мельников А.Н.</v>
          </cell>
        </row>
        <row r="7">
          <cell r="C7" t="str">
            <v>КУЗНЕЦОВ Сергей Владимирович</v>
          </cell>
          <cell r="D7" t="str">
            <v>14..0.4., КМС</v>
          </cell>
          <cell r="E7" t="str">
            <v>УФО</v>
          </cell>
          <cell r="F7" t="str">
            <v xml:space="preserve">Хмао-Югра, Нижневартовск, </v>
          </cell>
          <cell r="G7">
            <v>0</v>
          </cell>
          <cell r="H7" t="str">
            <v>Пленкин А.В.</v>
          </cell>
        </row>
        <row r="8">
          <cell r="C8" t="str">
            <v>АЛЕШИН Виталий Михайлович</v>
          </cell>
          <cell r="D8" t="str">
            <v>03.03.98, КМС</v>
          </cell>
          <cell r="E8" t="str">
            <v>УФО</v>
          </cell>
          <cell r="F8" t="str">
            <v xml:space="preserve">Челябинская, Челябинск, </v>
          </cell>
          <cell r="G8">
            <v>0</v>
          </cell>
          <cell r="H8" t="str">
            <v>Кадолин В.И. Якупов Р.Г.</v>
          </cell>
        </row>
        <row r="9">
          <cell r="C9" t="str">
            <v>САМОЙЛЕНКО Кирилл Сергеевич</v>
          </cell>
          <cell r="D9" t="str">
            <v>14.05.99, КМС</v>
          </cell>
          <cell r="E9" t="str">
            <v>УФО</v>
          </cell>
          <cell r="F9" t="str">
            <v xml:space="preserve">Челябинская, Челябинск, </v>
          </cell>
          <cell r="G9">
            <v>0</v>
          </cell>
          <cell r="H9" t="str">
            <v>Петько М.А.</v>
          </cell>
        </row>
        <row r="10">
          <cell r="C10" t="str">
            <v>ПИВОВАРОВ Матвей Андреевич</v>
          </cell>
          <cell r="D10" t="str">
            <v>23.04.99, КМС</v>
          </cell>
          <cell r="E10" t="str">
            <v>УФО</v>
          </cell>
          <cell r="F10" t="str">
            <v>Свердловская, Екатеринбург, ПР</v>
          </cell>
          <cell r="G10">
            <v>0</v>
          </cell>
          <cell r="H10" t="str">
            <v>Старков М.А. Пивоваров А.Л.</v>
          </cell>
        </row>
        <row r="11">
          <cell r="C11" t="str">
            <v>АХМАДЕЕВ Иван Романович</v>
          </cell>
          <cell r="D11" t="str">
            <v>30.01.99, 1р</v>
          </cell>
          <cell r="E11" t="str">
            <v>УФО</v>
          </cell>
          <cell r="F11" t="str">
            <v xml:space="preserve">Челябинская, Челябинск, </v>
          </cell>
          <cell r="G11">
            <v>0</v>
          </cell>
          <cell r="H11" t="str">
            <v>Кадолин В.И.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3"/>
  <sheetViews>
    <sheetView zoomScaleNormal="100" workbookViewId="0">
      <selection activeCell="A14" sqref="A14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9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80" t="s">
        <v>7</v>
      </c>
      <c r="B1" s="180"/>
      <c r="C1" s="180"/>
      <c r="D1" s="180"/>
      <c r="E1" s="180"/>
      <c r="F1" s="180"/>
      <c r="G1" s="180"/>
      <c r="H1" s="180"/>
      <c r="I1" s="180"/>
    </row>
    <row r="2" spans="1:10" ht="17.25" customHeight="1">
      <c r="A2" s="166" t="s">
        <v>8</v>
      </c>
      <c r="B2" s="166"/>
      <c r="C2" s="166"/>
      <c r="D2" s="166"/>
      <c r="E2" s="166"/>
      <c r="F2" s="166"/>
      <c r="G2" s="166"/>
      <c r="H2" s="166"/>
      <c r="I2" s="166"/>
    </row>
    <row r="3" spans="1:10" ht="40.5" customHeight="1">
      <c r="A3" s="181" t="str">
        <f>[1]реквизиты!$A$2</f>
        <v>Первенство Уральского федерального округа по самбо среди юниоров 1998-99г.р.</v>
      </c>
      <c r="B3" s="181"/>
      <c r="C3" s="181"/>
      <c r="D3" s="181"/>
      <c r="E3" s="181"/>
      <c r="F3" s="181"/>
      <c r="G3" s="181"/>
      <c r="H3" s="181"/>
      <c r="I3" s="181"/>
    </row>
    <row r="4" spans="1:10" ht="16.5" customHeight="1" thickBot="1">
      <c r="A4" s="166" t="str">
        <f>[1]реквизиты!$A$3</f>
        <v>15-16  декабря 2017г.                                              г.Верхняя Пышма</v>
      </c>
      <c r="B4" s="166"/>
      <c r="C4" s="166"/>
      <c r="D4" s="166"/>
      <c r="E4" s="166"/>
      <c r="F4" s="166"/>
      <c r="G4" s="166"/>
      <c r="H4" s="166"/>
      <c r="I4" s="166"/>
    </row>
    <row r="5" spans="1:10" ht="3.75" hidden="1" customHeight="1" thickBot="1">
      <c r="A5" s="166"/>
      <c r="B5" s="166"/>
      <c r="C5" s="166"/>
      <c r="D5" s="166"/>
      <c r="E5" s="166"/>
      <c r="F5" s="166"/>
      <c r="G5" s="166"/>
      <c r="H5" s="166"/>
      <c r="I5" s="166"/>
    </row>
    <row r="6" spans="1:10" ht="11.1" customHeight="1">
      <c r="B6" s="177" t="s">
        <v>0</v>
      </c>
      <c r="C6" s="169" t="s">
        <v>1</v>
      </c>
      <c r="D6" s="169" t="s">
        <v>2</v>
      </c>
      <c r="E6" s="169" t="s">
        <v>16</v>
      </c>
      <c r="F6" s="169" t="s">
        <v>17</v>
      </c>
      <c r="G6" s="167"/>
      <c r="H6" s="182" t="s">
        <v>3</v>
      </c>
      <c r="I6" s="184"/>
    </row>
    <row r="7" spans="1:10" ht="13.5" customHeight="1" thickBot="1">
      <c r="B7" s="178"/>
      <c r="C7" s="170"/>
      <c r="D7" s="170"/>
      <c r="E7" s="170"/>
      <c r="F7" s="170"/>
      <c r="G7" s="168"/>
      <c r="H7" s="183"/>
      <c r="I7" s="184"/>
    </row>
    <row r="8" spans="1:10" ht="23.1" customHeight="1">
      <c r="A8" s="171" t="s">
        <v>9</v>
      </c>
      <c r="B8" s="118" t="s">
        <v>4</v>
      </c>
      <c r="C8" s="78" t="str">
        <f>[2]Ит.пр!C6</f>
        <v>ИВАНОВ Кирилл Евгеньевич</v>
      </c>
      <c r="D8" s="78" t="str">
        <f>[2]Ит.пр!D6</f>
        <v>11.08.00, КМС</v>
      </c>
      <c r="E8" s="78" t="str">
        <f>[2]Ит.пр!E6</f>
        <v>УФО</v>
      </c>
      <c r="F8" s="78" t="str">
        <f>[2]Ит.пр!F6</f>
        <v>Курганская, Курган, СШОР№1</v>
      </c>
      <c r="G8" s="123">
        <f>[2]Ит.пр!G6</f>
        <v>0</v>
      </c>
      <c r="H8" s="79" t="str">
        <f>[2]Ит.пр!H6</f>
        <v>Кинель С.В.</v>
      </c>
      <c r="I8" s="185"/>
      <c r="J8" s="165"/>
    </row>
    <row r="9" spans="1:10" ht="23.1" customHeight="1">
      <c r="A9" s="172"/>
      <c r="B9" s="119" t="s">
        <v>5</v>
      </c>
      <c r="C9" s="77" t="str">
        <f>[2]Ит.пр!C7</f>
        <v>АБЕУОВ Марат Канатович</v>
      </c>
      <c r="D9" s="77" t="str">
        <f>[2]Ит.пр!D7</f>
        <v>29.09.00, КМС</v>
      </c>
      <c r="E9" s="77" t="str">
        <f>[2]Ит.пр!E7</f>
        <v>УФО</v>
      </c>
      <c r="F9" s="77" t="str">
        <f>[2]Ит.пр!F7</f>
        <v>Курганская, Юргамыш, МО</v>
      </c>
      <c r="G9" s="124">
        <f>[2]Ит.пр!G7</f>
        <v>0</v>
      </c>
      <c r="H9" s="80" t="str">
        <f>[2]Ит.пр!H7</f>
        <v>Кинель С.В.</v>
      </c>
      <c r="I9" s="185"/>
      <c r="J9" s="165"/>
    </row>
    <row r="10" spans="1:10" ht="23.1" customHeight="1">
      <c r="A10" s="172"/>
      <c r="B10" s="120" t="s">
        <v>6</v>
      </c>
      <c r="C10" s="77" t="str">
        <f>[2]Ит.пр!C8</f>
        <v>АГИБАЕВ Есназар Кайратович</v>
      </c>
      <c r="D10" s="77" t="str">
        <f>[2]Ит.пр!D8</f>
        <v>07.10.99, 2р</v>
      </c>
      <c r="E10" s="77" t="str">
        <f>[2]Ит.пр!E8</f>
        <v>УФО</v>
      </c>
      <c r="F10" s="77" t="str">
        <f>[2]Ит.пр!F8</f>
        <v>Курганская, Юргамыш, МО</v>
      </c>
      <c r="G10" s="124">
        <f>[2]Ит.пр!G8</f>
        <v>0</v>
      </c>
      <c r="H10" s="80" t="str">
        <f>[2]Ит.пр!H8</f>
        <v>Кинель С.В.</v>
      </c>
      <c r="I10" s="185"/>
      <c r="J10" s="165"/>
    </row>
    <row r="11" spans="1:10" ht="23.1" customHeight="1">
      <c r="A11" s="172"/>
      <c r="B11" s="121" t="s">
        <v>6</v>
      </c>
      <c r="C11" s="77" t="str">
        <f>[2]Ит.пр!C9</f>
        <v/>
      </c>
      <c r="D11" s="77" t="str">
        <f>[2]Ит.пр!D9</f>
        <v/>
      </c>
      <c r="E11" s="77" t="str">
        <f>[2]Ит.пр!E9</f>
        <v/>
      </c>
      <c r="F11" s="77" t="str">
        <f>[2]Ит.пр!F9</f>
        <v/>
      </c>
      <c r="G11" s="124" t="str">
        <f>[2]Ит.пр!G9</f>
        <v/>
      </c>
      <c r="H11" s="80" t="str">
        <f>[2]Ит.пр!H9</f>
        <v/>
      </c>
      <c r="I11" s="185"/>
      <c r="J11" s="165"/>
    </row>
    <row r="12" spans="1:10" ht="23.1" customHeight="1">
      <c r="A12" s="172"/>
      <c r="B12" s="121" t="s">
        <v>12</v>
      </c>
      <c r="C12" s="77" t="str">
        <f>[2]Ит.пр!C10</f>
        <v/>
      </c>
      <c r="D12" s="77" t="str">
        <f>[2]Ит.пр!D10</f>
        <v/>
      </c>
      <c r="E12" s="77" t="str">
        <f>[2]Ит.пр!E10</f>
        <v/>
      </c>
      <c r="F12" s="77" t="str">
        <f>[2]Ит.пр!F10</f>
        <v/>
      </c>
      <c r="G12" s="124" t="str">
        <f>[2]Ит.пр!G10</f>
        <v/>
      </c>
      <c r="H12" s="80" t="str">
        <f>[2]Ит.пр!H10</f>
        <v/>
      </c>
      <c r="I12" s="179"/>
      <c r="J12" s="165"/>
    </row>
    <row r="13" spans="1:10" ht="23.1" customHeight="1" thickBot="1">
      <c r="A13" s="173"/>
      <c r="B13" s="122" t="s">
        <v>12</v>
      </c>
      <c r="C13" s="81" t="str">
        <f>[2]Ит.пр!C11</f>
        <v/>
      </c>
      <c r="D13" s="81" t="str">
        <f>[2]Ит.пр!D11</f>
        <v/>
      </c>
      <c r="E13" s="81" t="str">
        <f>[2]Ит.пр!E11</f>
        <v/>
      </c>
      <c r="F13" s="81" t="str">
        <f>[2]Ит.пр!F11</f>
        <v/>
      </c>
      <c r="G13" s="125" t="str">
        <f>[2]Ит.пр!G11</f>
        <v/>
      </c>
      <c r="H13" s="82" t="str">
        <f>[2]Ит.пр!H11</f>
        <v/>
      </c>
      <c r="I13" s="179"/>
      <c r="J13" s="165"/>
    </row>
    <row r="14" spans="1:10" ht="23.1" customHeight="1" thickBot="1">
      <c r="B14" s="8"/>
      <c r="C14" s="9"/>
      <c r="D14" s="9"/>
      <c r="E14" s="25"/>
      <c r="F14" s="9"/>
      <c r="G14" s="126"/>
      <c r="H14" s="9"/>
      <c r="I14" s="14"/>
      <c r="J14" s="165"/>
    </row>
    <row r="15" spans="1:10" ht="23.1" customHeight="1">
      <c r="A15" s="171" t="s">
        <v>10</v>
      </c>
      <c r="B15" s="75" t="s">
        <v>4</v>
      </c>
      <c r="C15" s="78" t="str">
        <f>[3]Ит.пр!C6</f>
        <v>АБДУЛЛАЕВ Хаял Юсифович</v>
      </c>
      <c r="D15" s="78" t="str">
        <f>[3]Ит.пр!D6</f>
        <v>01.01.98, МС</v>
      </c>
      <c r="E15" s="78" t="str">
        <f>[3]Ит.пр!E6</f>
        <v>УФО</v>
      </c>
      <c r="F15" s="78" t="str">
        <f>[3]Ит.пр!F6</f>
        <v>Свердловская, В-Пышма, КС "УГМК"</v>
      </c>
      <c r="G15" s="123">
        <f>[3]Ит.пр!G6</f>
        <v>0</v>
      </c>
      <c r="H15" s="79" t="str">
        <f>[3]Ит.пр!H6</f>
        <v>Суханов М.И. Мельников А.Н.</v>
      </c>
      <c r="I15" s="14"/>
      <c r="J15" s="165"/>
    </row>
    <row r="16" spans="1:10" ht="23.1" customHeight="1">
      <c r="A16" s="172"/>
      <c r="B16" s="116" t="s">
        <v>5</v>
      </c>
      <c r="C16" s="77" t="str">
        <f>[3]Ит.пр!C7</f>
        <v>КРИВОЛАПОВ Роман Тимурович</v>
      </c>
      <c r="D16" s="77" t="str">
        <f>[3]Ит.пр!D7</f>
        <v>02.07.00, КМС</v>
      </c>
      <c r="E16" s="77" t="str">
        <f>[3]Ит.пр!E7</f>
        <v>УФО</v>
      </c>
      <c r="F16" s="77" t="str">
        <f>[3]Ит.пр!F7</f>
        <v>Свердловская, Екатеринбург, ПР</v>
      </c>
      <c r="G16" s="124">
        <f>[3]Ит.пр!G7</f>
        <v>0</v>
      </c>
      <c r="H16" s="80" t="str">
        <f>[3]Ит.пр!H7</f>
        <v>Коростылев А.Б. Рыбин Р.В.</v>
      </c>
      <c r="I16" s="14"/>
    </row>
    <row r="17" spans="1:16" ht="23.1" customHeight="1">
      <c r="A17" s="172"/>
      <c r="B17" s="116" t="s">
        <v>6</v>
      </c>
      <c r="C17" s="77" t="str">
        <f>[3]Ит.пр!C8</f>
        <v>УДАРЦЕВ Максим Михайлович</v>
      </c>
      <c r="D17" s="77" t="str">
        <f>[3]Ит.пр!D8</f>
        <v>27.11.99, КМС</v>
      </c>
      <c r="E17" s="77" t="str">
        <f>[3]Ит.пр!E8</f>
        <v>УФО</v>
      </c>
      <c r="F17" s="77" t="str">
        <f>[3]Ит.пр!F8</f>
        <v>Курганская, Курган, СШОР№1</v>
      </c>
      <c r="G17" s="124">
        <f>[3]Ит.пр!G8</f>
        <v>0</v>
      </c>
      <c r="H17" s="80" t="str">
        <f>[3]Ит.пр!H8</f>
        <v>Кинель С.В.</v>
      </c>
      <c r="I17" s="14"/>
    </row>
    <row r="18" spans="1:16" ht="23.1" customHeight="1">
      <c r="A18" s="172"/>
      <c r="B18" s="116" t="s">
        <v>6</v>
      </c>
      <c r="C18" s="77" t="str">
        <f>[3]Ит.пр!C9</f>
        <v>СИТДИКОВ Олег Ринатович</v>
      </c>
      <c r="D18" s="77" t="str">
        <f>[3]Ит.пр!D9</f>
        <v>28.06.99, КМС</v>
      </c>
      <c r="E18" s="77" t="str">
        <f>[3]Ит.пр!E9</f>
        <v>УФО</v>
      </c>
      <c r="F18" s="77" t="str">
        <f>[3]Ит.пр!F9</f>
        <v xml:space="preserve">Хмао-Югра, Нижневартовск, </v>
      </c>
      <c r="G18" s="124">
        <f>[3]Ит.пр!G9</f>
        <v>0</v>
      </c>
      <c r="H18" s="80" t="str">
        <f>[3]Ит.пр!H9</f>
        <v>Воробьев В.В.</v>
      </c>
      <c r="I18" s="179"/>
    </row>
    <row r="19" spans="1:16" ht="23.1" customHeight="1">
      <c r="A19" s="172"/>
      <c r="B19" s="116" t="s">
        <v>12</v>
      </c>
      <c r="C19" s="77" t="str">
        <f>[3]Ит.пр!C10</f>
        <v>ЗАИКИН Иван Сергеевич</v>
      </c>
      <c r="D19" s="77" t="str">
        <f>[3]Ит.пр!D10</f>
        <v>22.02.00, КМС</v>
      </c>
      <c r="E19" s="77" t="str">
        <f>[3]Ит.пр!E10</f>
        <v>УФО</v>
      </c>
      <c r="F19" s="77" t="str">
        <f>[3]Ит.пр!F10</f>
        <v>Хмао-Югра, Нижневартовск, МО</v>
      </c>
      <c r="G19" s="124">
        <f>[3]Ит.пр!G10</f>
        <v>0</v>
      </c>
      <c r="H19" s="80" t="str">
        <f>[3]Ит.пр!H10</f>
        <v>Моисеев И.В.</v>
      </c>
      <c r="I19" s="179"/>
    </row>
    <row r="20" spans="1:16" ht="23.1" customHeight="1" thickBot="1">
      <c r="A20" s="173"/>
      <c r="B20" s="117" t="s">
        <v>12</v>
      </c>
      <c r="C20" s="81" t="str">
        <f>[3]Ит.пр!C11</f>
        <v>ИЛЬЧЕНКО Дмитрий Игоревич</v>
      </c>
      <c r="D20" s="81" t="str">
        <f>[3]Ит.пр!D11</f>
        <v>05.03.00, 2р</v>
      </c>
      <c r="E20" s="81" t="str">
        <f>[3]Ит.пр!E11</f>
        <v>УФО</v>
      </c>
      <c r="F20" s="81" t="str">
        <f>[3]Ит.пр!F11</f>
        <v>Курганская, Курган, ДЮСШ№4</v>
      </c>
      <c r="G20" s="125">
        <f>[3]Ит.пр!G11</f>
        <v>0</v>
      </c>
      <c r="H20" s="82" t="str">
        <f>[3]Ит.пр!H11</f>
        <v>Герасимов Д.В.</v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73"/>
      <c r="J21" s="74"/>
    </row>
    <row r="22" spans="1:16" ht="23.1" customHeight="1">
      <c r="A22" s="171" t="s">
        <v>18</v>
      </c>
      <c r="B22" s="75" t="s">
        <v>4</v>
      </c>
      <c r="C22" s="78" t="str">
        <f>[4]Ит.пр!C6</f>
        <v>ЧАБАРОВ Геннадий Андреевич</v>
      </c>
      <c r="D22" s="78" t="str">
        <f>[4]Ит.пр!D6</f>
        <v>14.01.99, КМС</v>
      </c>
      <c r="E22" s="78" t="str">
        <f>[4]Ит.пр!E6</f>
        <v>УФО</v>
      </c>
      <c r="F22" s="78" t="str">
        <f>[4]Ит.пр!F6</f>
        <v>Свердловская, В-Пышма, КС "УГМК"</v>
      </c>
      <c r="G22" s="123">
        <f>[4]Ит.пр!G6</f>
        <v>0</v>
      </c>
      <c r="H22" s="79" t="str">
        <f>[4]Ит.пр!H6</f>
        <v>Стенников В.Г. Мельников А.Н.</v>
      </c>
      <c r="I22" s="73"/>
      <c r="J22" s="74"/>
    </row>
    <row r="23" spans="1:16" ht="23.1" customHeight="1">
      <c r="A23" s="172"/>
      <c r="B23" s="130" t="s">
        <v>5</v>
      </c>
      <c r="C23" s="77" t="str">
        <f>[4]Ит.пр!C7</f>
        <v>БЕССОНОВ Дмитрий Евгеньевич</v>
      </c>
      <c r="D23" s="77" t="str">
        <f>[4]Ит.пр!D7</f>
        <v>05.01.98, МС</v>
      </c>
      <c r="E23" s="77" t="str">
        <f>[4]Ит.пр!E7</f>
        <v>УФО</v>
      </c>
      <c r="F23" s="77" t="str">
        <f>[4]Ит.пр!F7</f>
        <v>Свердловская, В-Пышма, КС "УГМК"</v>
      </c>
      <c r="G23" s="124">
        <f>[4]Ит.пр!G7</f>
        <v>0</v>
      </c>
      <c r="H23" s="80" t="str">
        <f>[4]Ит.пр!H7</f>
        <v>Суханов М.И. Мельников А.Н.</v>
      </c>
      <c r="I23" s="14"/>
      <c r="J23" s="74"/>
    </row>
    <row r="24" spans="1:16" ht="23.1" customHeight="1">
      <c r="A24" s="172"/>
      <c r="B24" s="130" t="s">
        <v>6</v>
      </c>
      <c r="C24" s="77" t="str">
        <f>[4]Ит.пр!C8</f>
        <v>ПАХОМОВ Алексей Дмитриевич</v>
      </c>
      <c r="D24" s="77" t="str">
        <f>[4]Ит.пр!D8</f>
        <v>31.07.98, КМС</v>
      </c>
      <c r="E24" s="77" t="str">
        <f>[4]Ит.пр!E8</f>
        <v>УФО</v>
      </c>
      <c r="F24" s="77" t="str">
        <f>[4]Ит.пр!F8</f>
        <v>Свердловская, Екатеринбург, ПР</v>
      </c>
      <c r="G24" s="124">
        <f>[4]Ит.пр!G8</f>
        <v>0</v>
      </c>
      <c r="H24" s="80" t="str">
        <f>[4]Ит.пр!H8</f>
        <v>Бородин О.Б. Воронов В.В.</v>
      </c>
      <c r="I24" s="14"/>
      <c r="J24" s="74"/>
    </row>
    <row r="25" spans="1:16" ht="23.1" customHeight="1">
      <c r="A25" s="172"/>
      <c r="B25" s="130" t="s">
        <v>6</v>
      </c>
      <c r="C25" s="77" t="str">
        <f>[4]Ит.пр!C9</f>
        <v>МАМАНУРОВ Шухратбек Марифжонович</v>
      </c>
      <c r="D25" s="77" t="str">
        <f>[4]Ит.пр!D9</f>
        <v>03.12.99, КМС</v>
      </c>
      <c r="E25" s="77" t="str">
        <f>[4]Ит.пр!E9</f>
        <v>УФО</v>
      </c>
      <c r="F25" s="77" t="str">
        <f>[4]Ит.пр!F9</f>
        <v xml:space="preserve">Хмао-Югра, Сургут, </v>
      </c>
      <c r="G25" s="124">
        <f>[4]Ит.пр!G9</f>
        <v>0</v>
      </c>
      <c r="H25" s="80" t="str">
        <f>[4]Ит.пр!H9</f>
        <v>Головко В.И. Кунакузин Е.А.</v>
      </c>
      <c r="I25" s="73"/>
    </row>
    <row r="26" spans="1:16" ht="23.1" customHeight="1">
      <c r="A26" s="172"/>
      <c r="B26" s="130" t="s">
        <v>12</v>
      </c>
      <c r="C26" s="77" t="str">
        <f>[4]Ит.пр!C10</f>
        <v>ПЕТРОВ Андрей Владимирович</v>
      </c>
      <c r="D26" s="77" t="str">
        <f>[4]Ит.пр!D10</f>
        <v>07.12.98, КМС</v>
      </c>
      <c r="E26" s="77" t="str">
        <f>[4]Ит.пр!E10</f>
        <v>УФО</v>
      </c>
      <c r="F26" s="77" t="str">
        <f>[4]Ит.пр!F10</f>
        <v>Тюменская, Тюмень, ВС</v>
      </c>
      <c r="G26" s="124">
        <f>[4]Ит.пр!G10</f>
        <v>0</v>
      </c>
      <c r="H26" s="80" t="str">
        <f>[4]Ит.пр!H10</f>
        <v>Николаев А.А.</v>
      </c>
      <c r="I26" s="73"/>
      <c r="L26" s="17"/>
      <c r="M26" s="18"/>
      <c r="N26" s="17"/>
      <c r="O26" s="19"/>
      <c r="P26" s="76"/>
    </row>
    <row r="27" spans="1:16" ht="23.1" customHeight="1" thickBot="1">
      <c r="A27" s="173"/>
      <c r="B27" s="134" t="s">
        <v>12</v>
      </c>
      <c r="C27" s="81" t="str">
        <f>[4]Ит.пр!C11</f>
        <v>КОБИНЕЦ Валентин Аркадьевич</v>
      </c>
      <c r="D27" s="81" t="str">
        <f>[4]Ит.пр!D11</f>
        <v>16.02.98, КМС</v>
      </c>
      <c r="E27" s="81" t="str">
        <f>[4]Ит.пр!E11</f>
        <v>УФО</v>
      </c>
      <c r="F27" s="81" t="str">
        <f>[4]Ит.пр!F11</f>
        <v xml:space="preserve">Хмао-Югра, Нижневартовск, </v>
      </c>
      <c r="G27" s="125">
        <f>[4]Ит.пр!G11</f>
        <v>0</v>
      </c>
      <c r="H27" s="82" t="str">
        <f>[4]Ит.пр!H11</f>
        <v>Горшков И.В. Соколов Т.В.</v>
      </c>
      <c r="I27" s="11"/>
    </row>
    <row r="28" spans="1:16" ht="23.1" customHeight="1" thickBot="1">
      <c r="A28" s="30"/>
      <c r="B28" s="12"/>
      <c r="C28" s="15"/>
      <c r="D28" s="16"/>
      <c r="E28" s="16"/>
      <c r="F28" s="17"/>
      <c r="G28" s="9"/>
      <c r="H28" s="20"/>
      <c r="I28" s="73"/>
      <c r="J28" s="74"/>
    </row>
    <row r="29" spans="1:16" ht="23.1" customHeight="1">
      <c r="A29" s="174" t="s">
        <v>19</v>
      </c>
      <c r="B29" s="75" t="s">
        <v>4</v>
      </c>
      <c r="C29" s="78" t="str">
        <f>[5]Ит.пр!C6</f>
        <v>КАМАЕВ Дмитрий Евгеньевич</v>
      </c>
      <c r="D29" s="78" t="str">
        <f>[5]Ит.пр!D6</f>
        <v>07.10.98, МС</v>
      </c>
      <c r="E29" s="78" t="str">
        <f>[5]Ит.пр!E6</f>
        <v>УФО</v>
      </c>
      <c r="F29" s="78" t="str">
        <f>[5]Ит.пр!F6</f>
        <v>Свердловская, В-Пышма, КС "УГМК"</v>
      </c>
      <c r="G29" s="123">
        <f>[5]Ит.пр!G6</f>
        <v>0</v>
      </c>
      <c r="H29" s="79" t="str">
        <f>[5]Ит.пр!H6</f>
        <v>Стенников В.Г. Мельников А.Н.</v>
      </c>
      <c r="I29" s="73"/>
      <c r="J29" s="74"/>
    </row>
    <row r="30" spans="1:16" ht="23.1" customHeight="1">
      <c r="A30" s="175"/>
      <c r="B30" s="130" t="s">
        <v>5</v>
      </c>
      <c r="C30" s="77" t="str">
        <f>[5]Ит.пр!C7</f>
        <v>СИНЬКОВ Андрей Евгеньевич</v>
      </c>
      <c r="D30" s="77" t="str">
        <f>[5]Ит.пр!D7</f>
        <v>13.11.98, КМС</v>
      </c>
      <c r="E30" s="77" t="str">
        <f>[5]Ит.пр!E7</f>
        <v>УФО</v>
      </c>
      <c r="F30" s="77" t="str">
        <f>[5]Ит.пр!F7</f>
        <v>Свердловская, Екатеринбург, ПР</v>
      </c>
      <c r="G30" s="124">
        <f>[5]Ит.пр!G7</f>
        <v>0</v>
      </c>
      <c r="H30" s="80" t="str">
        <f>[5]Ит.пр!H7</f>
        <v>Коростелев А.Б.</v>
      </c>
      <c r="I30" s="14"/>
      <c r="J30" s="74"/>
    </row>
    <row r="31" spans="1:16" ht="23.1" customHeight="1">
      <c r="A31" s="175"/>
      <c r="B31" s="130" t="s">
        <v>6</v>
      </c>
      <c r="C31" s="77" t="str">
        <f>[5]Ит.пр!C8</f>
        <v>АБДУЛГАЛИМОВ Имирали Рамазанович</v>
      </c>
      <c r="D31" s="77" t="str">
        <f>[5]Ит.пр!D8</f>
        <v>01.01.98, КМС</v>
      </c>
      <c r="E31" s="77" t="str">
        <f>[5]Ит.пр!E8</f>
        <v>УФО</v>
      </c>
      <c r="F31" s="77" t="str">
        <f>[5]Ит.пр!F8</f>
        <v xml:space="preserve">Хмао-Югра, Радужный, </v>
      </c>
      <c r="G31" s="124">
        <f>[5]Ит.пр!G8</f>
        <v>0</v>
      </c>
      <c r="H31" s="80" t="str">
        <f>[5]Ит.пр!H8</f>
        <v>Закарьяев А.Ф. Саркисян А.А.</v>
      </c>
      <c r="I31" s="14"/>
      <c r="J31" s="74"/>
    </row>
    <row r="32" spans="1:16" ht="23.1" customHeight="1">
      <c r="A32" s="175"/>
      <c r="B32" s="130" t="s">
        <v>6</v>
      </c>
      <c r="C32" s="77" t="str">
        <f>[5]Ит.пр!C9</f>
        <v>БАГДАСАРЯН Борис Эдуардович</v>
      </c>
      <c r="D32" s="77" t="str">
        <f>[5]Ит.пр!D9</f>
        <v>26.05.99, КМС</v>
      </c>
      <c r="E32" s="77" t="str">
        <f>[5]Ит.пр!E9</f>
        <v>УФО</v>
      </c>
      <c r="F32" s="77" t="str">
        <f>[5]Ит.пр!F9</f>
        <v xml:space="preserve">Хмао-Югра, Ханты-Мансийск, </v>
      </c>
      <c r="G32" s="124">
        <f>[5]Ит.пр!G9</f>
        <v>0</v>
      </c>
      <c r="H32" s="80" t="str">
        <f>[5]Ит.пр!H9</f>
        <v xml:space="preserve">Феоктистов Ю.Н. </v>
      </c>
      <c r="I32" s="73"/>
    </row>
    <row r="33" spans="1:10" ht="23.1" customHeight="1">
      <c r="A33" s="175"/>
      <c r="B33" s="130" t="s">
        <v>12</v>
      </c>
      <c r="C33" s="77" t="str">
        <f>[5]Ит.пр!C10</f>
        <v>ЕСИМЧИК Илья Александрович</v>
      </c>
      <c r="D33" s="77" t="str">
        <f>[5]Ит.пр!D10</f>
        <v>24.11.99, КМС</v>
      </c>
      <c r="E33" s="77" t="str">
        <f>[5]Ит.пр!E10</f>
        <v>УФО</v>
      </c>
      <c r="F33" s="77" t="str">
        <f>[5]Ит.пр!F10</f>
        <v>Свердловская, В-Пышма, КС "УГМК"</v>
      </c>
      <c r="G33" s="124">
        <f>[5]Ит.пр!G10</f>
        <v>0</v>
      </c>
      <c r="H33" s="80" t="str">
        <f>[5]Ит.пр!H10</f>
        <v>Суханов М.И. Мельников А.Н.</v>
      </c>
      <c r="I33" s="73"/>
    </row>
    <row r="34" spans="1:10" ht="23.1" customHeight="1" thickBot="1">
      <c r="A34" s="176"/>
      <c r="B34" s="134" t="s">
        <v>12</v>
      </c>
      <c r="C34" s="81" t="str">
        <f>[5]Ит.пр!C11</f>
        <v>ИГИБАЕВ Азамат Каирбекович</v>
      </c>
      <c r="D34" s="81" t="str">
        <f>[5]Ит.пр!D11</f>
        <v>02.06.99, КМС</v>
      </c>
      <c r="E34" s="81" t="str">
        <f>[5]Ит.пр!E11</f>
        <v>УФО</v>
      </c>
      <c r="F34" s="81" t="str">
        <f>[5]Ит.пр!F11</f>
        <v>Курганская, Курган, УОР</v>
      </c>
      <c r="G34" s="125">
        <f>[5]Ит.пр!G11</f>
        <v>0</v>
      </c>
      <c r="H34" s="82" t="str">
        <f>[5]Ит.пр!H11</f>
        <v>Герасимов Д.В.</v>
      </c>
      <c r="I34" s="14"/>
    </row>
    <row r="35" spans="1:10" ht="23.1" customHeight="1" thickBot="1">
      <c r="A35" s="30"/>
      <c r="B35" s="12"/>
      <c r="C35" s="15"/>
      <c r="D35" s="16"/>
      <c r="E35" s="16"/>
      <c r="F35" s="17"/>
      <c r="G35" s="135"/>
      <c r="H35" s="20"/>
      <c r="I35" s="73"/>
      <c r="J35" s="74"/>
    </row>
    <row r="36" spans="1:10" ht="23.1" customHeight="1">
      <c r="A36" s="171" t="s">
        <v>14</v>
      </c>
      <c r="B36" s="75" t="s">
        <v>4</v>
      </c>
      <c r="C36" s="78" t="str">
        <f>[6]Ит.пр!C6</f>
        <v>АБРАМОВСКИХ Данил Евгеньевич</v>
      </c>
      <c r="D36" s="78" t="str">
        <f>[6]Ит.пр!D6</f>
        <v>24.04.98, МС</v>
      </c>
      <c r="E36" s="78" t="str">
        <f>[6]Ит.пр!E6</f>
        <v>УФО</v>
      </c>
      <c r="F36" s="78" t="str">
        <f>[6]Ит.пр!F6</f>
        <v>Курганская, Курган, УОР</v>
      </c>
      <c r="G36" s="123">
        <f>[6]Ит.пр!G6</f>
        <v>0</v>
      </c>
      <c r="H36" s="79" t="str">
        <f>[6]Ит.пр!H6</f>
        <v>Стенников М.Г. Астапов Л.Н.</v>
      </c>
      <c r="I36" s="73"/>
      <c r="J36" s="74"/>
    </row>
    <row r="37" spans="1:10" ht="23.1" customHeight="1">
      <c r="A37" s="172"/>
      <c r="B37" s="130" t="s">
        <v>5</v>
      </c>
      <c r="C37" s="77" t="str">
        <f>[6]Ит.пр!C7</f>
        <v>ЛУКИНЫХ Василий Сергеевич</v>
      </c>
      <c r="D37" s="77" t="str">
        <f>[6]Ит.пр!D7</f>
        <v>16.11.99, КМС</v>
      </c>
      <c r="E37" s="77" t="str">
        <f>[6]Ит.пр!E7</f>
        <v>УФО</v>
      </c>
      <c r="F37" s="77" t="str">
        <f>[6]Ит.пр!F7</f>
        <v>Свердловская, В-Пышма, КС "УГМК"</v>
      </c>
      <c r="G37" s="124">
        <f>[6]Ит.пр!G7</f>
        <v>0</v>
      </c>
      <c r="H37" s="80" t="str">
        <f>[6]Ит.пр!H7</f>
        <v>Суханов М.И. Мельников А.Н.</v>
      </c>
      <c r="I37" s="14"/>
      <c r="J37" s="74"/>
    </row>
    <row r="38" spans="1:10" ht="23.1" customHeight="1">
      <c r="A38" s="172"/>
      <c r="B38" s="130" t="s">
        <v>6</v>
      </c>
      <c r="C38" s="77" t="str">
        <f>[6]Ит.пр!C8</f>
        <v>АНУФРИЕВ Данил Александрович</v>
      </c>
      <c r="D38" s="77" t="str">
        <f>[6]Ит.пр!D8</f>
        <v>05.10.98, КМС</v>
      </c>
      <c r="E38" s="77" t="str">
        <f>[6]Ит.пр!E8</f>
        <v>УФО</v>
      </c>
      <c r="F38" s="77" t="str">
        <f>[6]Ит.пр!F8</f>
        <v>Курганская, Курган, СШОР№1</v>
      </c>
      <c r="G38" s="124">
        <f>[6]Ит.пр!G8</f>
        <v>0</v>
      </c>
      <c r="H38" s="80" t="str">
        <f>[6]Ит.пр!H8</f>
        <v>Евтодеев В.Ф.</v>
      </c>
      <c r="I38" s="14"/>
      <c r="J38" s="74"/>
    </row>
    <row r="39" spans="1:10" ht="23.1" customHeight="1">
      <c r="A39" s="172"/>
      <c r="B39" s="130" t="s">
        <v>6</v>
      </c>
      <c r="C39" s="77" t="str">
        <f>[6]Ит.пр!C9</f>
        <v>ГУСИХАНОВ Турпалали Рамазанович</v>
      </c>
      <c r="D39" s="77" t="str">
        <f>[6]Ит.пр!D9</f>
        <v>09.08.00, КМС</v>
      </c>
      <c r="E39" s="77" t="str">
        <f>[6]Ит.пр!E9</f>
        <v>УФО</v>
      </c>
      <c r="F39" s="77" t="str">
        <f>[6]Ит.пр!F9</f>
        <v>Курганская, Курган, УОР</v>
      </c>
      <c r="G39" s="124">
        <f>[6]Ит.пр!G9</f>
        <v>0</v>
      </c>
      <c r="H39" s="80" t="str">
        <f>[6]Ит.пр!H9</f>
        <v>Герасимов Д.В.</v>
      </c>
      <c r="I39" s="72" t="s">
        <v>15</v>
      </c>
    </row>
    <row r="40" spans="1:10" ht="23.1" customHeight="1">
      <c r="A40" s="172"/>
      <c r="B40" s="130" t="s">
        <v>12</v>
      </c>
      <c r="C40" s="77" t="str">
        <f>[6]Ит.пр!C10</f>
        <v>КАРДАШИН Василий Андреевич</v>
      </c>
      <c r="D40" s="77" t="str">
        <f>[6]Ит.пр!D10</f>
        <v>19.07.00, КМС</v>
      </c>
      <c r="E40" s="77" t="str">
        <f>[6]Ит.пр!E10</f>
        <v>УФО</v>
      </c>
      <c r="F40" s="77" t="str">
        <f>[6]Ит.пр!F10</f>
        <v>Свердловская, В-Пышма, КС "УГМК"</v>
      </c>
      <c r="G40" s="124">
        <f>[6]Ит.пр!G10</f>
        <v>0</v>
      </c>
      <c r="H40" s="80" t="str">
        <f>[6]Ит.пр!H10</f>
        <v>Суханов М.И. Мельников А.Н.</v>
      </c>
      <c r="I40" s="73"/>
    </row>
    <row r="41" spans="1:10" ht="23.1" customHeight="1" thickBot="1">
      <c r="A41" s="173"/>
      <c r="B41" s="134" t="s">
        <v>12</v>
      </c>
      <c r="C41" s="81" t="str">
        <f>[6]Ит.пр!C11</f>
        <v>МИНАТУЛЛАЕВ Магомедзапир Багаутдинович</v>
      </c>
      <c r="D41" s="81" t="str">
        <f>[6]Ит.пр!D11</f>
        <v>27.06.98, КМС</v>
      </c>
      <c r="E41" s="81" t="str">
        <f>[6]Ит.пр!E11</f>
        <v>УФО</v>
      </c>
      <c r="F41" s="81" t="str">
        <f>[6]Ит.пр!F11</f>
        <v xml:space="preserve">Хмао-Югра, Радужный, </v>
      </c>
      <c r="G41" s="125">
        <f>[6]Ит.пр!G11</f>
        <v>0</v>
      </c>
      <c r="H41" s="82" t="str">
        <f>[6]Ит.пр!H11</f>
        <v>Сонгуров Б.А. Дыбенко К.В</v>
      </c>
      <c r="I41" s="14"/>
    </row>
    <row r="42" spans="1:10" ht="23.1" customHeight="1" thickBot="1">
      <c r="B42" s="84"/>
      <c r="C42" s="85"/>
      <c r="D42" s="85"/>
      <c r="E42" s="86"/>
      <c r="F42" s="85"/>
      <c r="G42" s="85"/>
      <c r="H42" s="87"/>
      <c r="I42" s="73"/>
      <c r="J42" s="74"/>
    </row>
    <row r="43" spans="1:10" ht="23.1" customHeight="1">
      <c r="A43" s="171" t="s">
        <v>20</v>
      </c>
      <c r="B43" s="75" t="s">
        <v>4</v>
      </c>
      <c r="C43" s="78" t="str">
        <f>[7]Ит.пр!C6</f>
        <v>НУРИЕВ Ильгар Фарсатович</v>
      </c>
      <c r="D43" s="78" t="str">
        <f>[7]Ит.пр!D6</f>
        <v>24.02.99, КМС</v>
      </c>
      <c r="E43" s="78" t="str">
        <f>[7]Ит.пр!E6</f>
        <v>УФО</v>
      </c>
      <c r="F43" s="78" t="str">
        <f>[7]Ит.пр!F6</f>
        <v>Курганская, Курган, СШОР№2</v>
      </c>
      <c r="G43" s="123">
        <f>[7]Ит.пр!G6</f>
        <v>0</v>
      </c>
      <c r="H43" s="79" t="str">
        <f>[7]Ит.пр!H6</f>
        <v>Кудрявцев С.Ю.</v>
      </c>
      <c r="I43" s="73"/>
      <c r="J43" s="74"/>
    </row>
    <row r="44" spans="1:10" ht="23.1" customHeight="1">
      <c r="A44" s="172"/>
      <c r="B44" s="130" t="s">
        <v>5</v>
      </c>
      <c r="C44" s="77" t="str">
        <f>[7]Ит.пр!C7</f>
        <v>КРИНИЦА Максим Александрович</v>
      </c>
      <c r="D44" s="77" t="str">
        <f>[7]Ит.пр!D7</f>
        <v>02.03.99, КМС</v>
      </c>
      <c r="E44" s="77" t="str">
        <f>[7]Ит.пр!E7</f>
        <v>УФО</v>
      </c>
      <c r="F44" s="77" t="str">
        <f>[7]Ит.пр!F7</f>
        <v>Свердловская, Екатеринбург, ПР</v>
      </c>
      <c r="G44" s="124">
        <f>[7]Ит.пр!G7</f>
        <v>0</v>
      </c>
      <c r="H44" s="80" t="str">
        <f>[7]Ит.пр!H7</f>
        <v>Бородин О.Б. Воронов В.В.</v>
      </c>
      <c r="I44" s="14"/>
      <c r="J44" s="74"/>
    </row>
    <row r="45" spans="1:10" ht="23.1" customHeight="1">
      <c r="A45" s="172"/>
      <c r="B45" s="130" t="s">
        <v>6</v>
      </c>
      <c r="C45" s="77" t="str">
        <f>[7]Ит.пр!C8</f>
        <v>ХАЙРУЛЛИН Алексей Александрович</v>
      </c>
      <c r="D45" s="77" t="str">
        <f>[7]Ит.пр!D8</f>
        <v>30.03.00, КМС</v>
      </c>
      <c r="E45" s="77" t="str">
        <f>[7]Ит.пр!E8</f>
        <v>УФО</v>
      </c>
      <c r="F45" s="77" t="str">
        <f>[7]Ит.пр!F8</f>
        <v xml:space="preserve">Челябинская, Челябинск, </v>
      </c>
      <c r="G45" s="124">
        <f>[7]Ит.пр!G8</f>
        <v>0</v>
      </c>
      <c r="H45" s="80" t="str">
        <f>[7]Ит.пр!H8</f>
        <v>Бурлаков Я.И.</v>
      </c>
      <c r="I45" s="14"/>
      <c r="J45" s="74"/>
    </row>
    <row r="46" spans="1:10" ht="23.1" customHeight="1">
      <c r="A46" s="172"/>
      <c r="B46" s="130" t="s">
        <v>6</v>
      </c>
      <c r="C46" s="77" t="str">
        <f>[7]Ит.пр!C9</f>
        <v>ВОЛОБУЕВ Ярослав Русланович</v>
      </c>
      <c r="D46" s="77" t="str">
        <f>[7]Ит.пр!D9</f>
        <v>14.07.98, КМС</v>
      </c>
      <c r="E46" s="77" t="str">
        <f>[7]Ит.пр!E9</f>
        <v>УФО</v>
      </c>
      <c r="F46" s="77" t="str">
        <f>[7]Ит.пр!F9</f>
        <v>Курганская, Курган, СШОР№2</v>
      </c>
      <c r="G46" s="124">
        <f>[7]Ит.пр!G9</f>
        <v>0</v>
      </c>
      <c r="H46" s="80" t="str">
        <f>[7]Ит.пр!H9</f>
        <v>Кудрявцев С.Ю.</v>
      </c>
      <c r="I46" s="73"/>
    </row>
    <row r="47" spans="1:10" ht="23.1" customHeight="1">
      <c r="A47" s="172"/>
      <c r="B47" s="130" t="s">
        <v>12</v>
      </c>
      <c r="C47" s="77" t="str">
        <f>[7]Ит.пр!C10</f>
        <v>ХАБИБОВ Эльнар Раянович</v>
      </c>
      <c r="D47" s="77" t="str">
        <f>[7]Ит.пр!D10</f>
        <v>27.11.99, 1р</v>
      </c>
      <c r="E47" s="77" t="str">
        <f>[7]Ит.пр!E10</f>
        <v>УФО</v>
      </c>
      <c r="F47" s="77" t="str">
        <f>[7]Ит.пр!F10</f>
        <v>Свердловская, Екатеринбург, ПР</v>
      </c>
      <c r="G47" s="124">
        <f>[7]Ит.пр!G10</f>
        <v>0</v>
      </c>
      <c r="H47" s="80" t="str">
        <f>[7]Ит.пр!H10</f>
        <v>Козлов Н.А.</v>
      </c>
      <c r="I47" s="73"/>
    </row>
    <row r="48" spans="1:10" ht="23.1" customHeight="1" thickBot="1">
      <c r="A48" s="173"/>
      <c r="B48" s="134" t="s">
        <v>12</v>
      </c>
      <c r="C48" s="81" t="str">
        <f>[7]Ит.пр!C11</f>
        <v>ДОРОШЕНКО Вячеслав Тимофеевич</v>
      </c>
      <c r="D48" s="81" t="str">
        <f>[7]Ит.пр!D11</f>
        <v>04.09.00, КМС</v>
      </c>
      <c r="E48" s="81" t="str">
        <f>[7]Ит.пр!E11</f>
        <v>УФО</v>
      </c>
      <c r="F48" s="81" t="str">
        <f>[7]Ит.пр!F11</f>
        <v>Свердловская, Екатеринбург, БУРЕВЕСТНИК</v>
      </c>
      <c r="G48" s="125">
        <f>[7]Ит.пр!G11</f>
        <v>0</v>
      </c>
      <c r="H48" s="82" t="str">
        <f>[7]Ит.пр!H11</f>
        <v>Печуров Е.А.</v>
      </c>
      <c r="I48" s="11"/>
    </row>
    <row r="49" spans="1:10" ht="23.1" customHeight="1" thickBot="1">
      <c r="B49" s="13"/>
      <c r="C49" s="9"/>
      <c r="D49" s="9"/>
      <c r="E49" s="25"/>
      <c r="F49" s="9"/>
      <c r="G49" s="126"/>
      <c r="H49" s="22"/>
      <c r="I49" s="73"/>
      <c r="J49" s="74"/>
    </row>
    <row r="50" spans="1:10" ht="23.1" customHeight="1">
      <c r="A50" s="174" t="s">
        <v>21</v>
      </c>
      <c r="B50" s="75" t="s">
        <v>4</v>
      </c>
      <c r="C50" s="78" t="str">
        <f>[8]Ит.пр!C6</f>
        <v>ПОНОМАРЕВ Никита Владимирович</v>
      </c>
      <c r="D50" s="78" t="str">
        <f>[8]Ит.пр!D6</f>
        <v>05.06.99, КМС</v>
      </c>
      <c r="E50" s="78" t="str">
        <f>[8]Ит.пр!E6</f>
        <v>УФО</v>
      </c>
      <c r="F50" s="78" t="str">
        <f>[8]Ит.пр!F6</f>
        <v>Курганская, Куртамыш, СШОР№2</v>
      </c>
      <c r="G50" s="123">
        <f>[8]Ит.пр!G6</f>
        <v>0</v>
      </c>
      <c r="H50" s="79" t="str">
        <f>[8]Ит.пр!H6</f>
        <v>Пирогов И.Ю.</v>
      </c>
      <c r="I50" s="73"/>
      <c r="J50" s="74"/>
    </row>
    <row r="51" spans="1:10" ht="23.1" customHeight="1">
      <c r="A51" s="175"/>
      <c r="B51" s="130" t="s">
        <v>5</v>
      </c>
      <c r="C51" s="77" t="str">
        <f>[8]Ит.пр!C7</f>
        <v>МАРТЫНОВ Антон Евгеньевич</v>
      </c>
      <c r="D51" s="77" t="str">
        <f>[8]Ит.пр!D7</f>
        <v>13.11.98, КМС</v>
      </c>
      <c r="E51" s="77" t="str">
        <f>[8]Ит.пр!E7</f>
        <v>УФО</v>
      </c>
      <c r="F51" s="77" t="str">
        <f>[8]Ит.пр!F7</f>
        <v>Свердловская, Екатеринбург, ПР</v>
      </c>
      <c r="G51" s="124">
        <f>[8]Ит.пр!G7</f>
        <v>0</v>
      </c>
      <c r="H51" s="80" t="str">
        <f>[8]Ит.пр!H7</f>
        <v>Коростелев А.Б.</v>
      </c>
      <c r="I51" s="14"/>
      <c r="J51" s="74"/>
    </row>
    <row r="52" spans="1:10" ht="23.1" customHeight="1">
      <c r="A52" s="175"/>
      <c r="B52" s="130" t="s">
        <v>6</v>
      </c>
      <c r="C52" s="77" t="str">
        <f>[8]Ит.пр!C8</f>
        <v>ШИТОВ Алексей Игоревич</v>
      </c>
      <c r="D52" s="77" t="str">
        <f>[8]Ит.пр!D8</f>
        <v>14.05.99, КМС</v>
      </c>
      <c r="E52" s="77" t="str">
        <f>[8]Ит.пр!E8</f>
        <v>УФО</v>
      </c>
      <c r="F52" s="77" t="str">
        <f>[8]Ит.пр!F8</f>
        <v>Свердловская, Екатеринбург, ПР</v>
      </c>
      <c r="G52" s="124">
        <f>[8]Ит.пр!G8</f>
        <v>0</v>
      </c>
      <c r="H52" s="80" t="str">
        <f>[8]Ит.пр!H8</f>
        <v>Макуха А.Н. Савинский В.А.</v>
      </c>
      <c r="I52" s="14"/>
      <c r="J52" s="74"/>
    </row>
    <row r="53" spans="1:10" ht="23.1" customHeight="1">
      <c r="A53" s="175"/>
      <c r="B53" s="130" t="s">
        <v>6</v>
      </c>
      <c r="C53" s="77" t="str">
        <f>[8]Ит.пр!C9</f>
        <v>МОСКОВСКИХ Вячеслав Андреевич</v>
      </c>
      <c r="D53" s="77" t="str">
        <f>[8]Ит.пр!D9</f>
        <v>19.06.00, КМС</v>
      </c>
      <c r="E53" s="77" t="str">
        <f>[8]Ит.пр!E9</f>
        <v>УФО</v>
      </c>
      <c r="F53" s="77" t="str">
        <f>[8]Ит.пр!F9</f>
        <v>Свердловская, Екатеринбург, ПР</v>
      </c>
      <c r="G53" s="124">
        <f>[8]Ит.пр!G9</f>
        <v>0</v>
      </c>
      <c r="H53" s="80" t="str">
        <f>[8]Ит.пр!H9</f>
        <v>Макуха А.Н.</v>
      </c>
      <c r="I53" s="73"/>
    </row>
    <row r="54" spans="1:10" ht="23.1" customHeight="1">
      <c r="A54" s="175"/>
      <c r="B54" s="130" t="s">
        <v>12</v>
      </c>
      <c r="C54" s="77" t="str">
        <f>[8]Ит.пр!C10</f>
        <v>ЛИСИН Василий Сергеевич</v>
      </c>
      <c r="D54" s="77" t="str">
        <f>[8]Ит.пр!D10</f>
        <v>10.02.99, КМС</v>
      </c>
      <c r="E54" s="77" t="str">
        <f>[8]Ит.пр!E10</f>
        <v>УФО</v>
      </c>
      <c r="F54" s="77" t="str">
        <f>[8]Ит.пр!F10</f>
        <v>Курганская, Курган, СШОР№1</v>
      </c>
      <c r="G54" s="124">
        <f>[8]Ит.пр!G10</f>
        <v>0</v>
      </c>
      <c r="H54" s="80" t="str">
        <f>[8]Ит.пр!H10</f>
        <v>Лаврентьев О.А. Осипов В.Ю.</v>
      </c>
      <c r="I54" s="73"/>
    </row>
    <row r="55" spans="1:10" ht="23.1" customHeight="1" thickBot="1">
      <c r="A55" s="176"/>
      <c r="B55" s="134" t="s">
        <v>12</v>
      </c>
      <c r="C55" s="81" t="str">
        <f>[8]Ит.пр!C11</f>
        <v>НОВОЖИЛОВ Михаил Михайлович</v>
      </c>
      <c r="D55" s="81" t="str">
        <f>[8]Ит.пр!D11</f>
        <v>28.12.00, КМС</v>
      </c>
      <c r="E55" s="81" t="str">
        <f>[8]Ит.пр!E11</f>
        <v>УФО</v>
      </c>
      <c r="F55" s="81" t="str">
        <f>[8]Ит.пр!F11</f>
        <v>Свердловская, Екатеринбург, БУРЕВЕСТНИК</v>
      </c>
      <c r="G55" s="125">
        <f>[8]Ит.пр!G11</f>
        <v>0</v>
      </c>
      <c r="H55" s="82" t="str">
        <f>[8]Ит.пр!H11</f>
        <v>Печуров Е.А.</v>
      </c>
      <c r="I55" s="11"/>
    </row>
    <row r="56" spans="1:10" ht="23.1" customHeight="1" thickBot="1">
      <c r="B56" s="84"/>
      <c r="C56" s="85"/>
      <c r="D56" s="85"/>
      <c r="E56" s="86"/>
      <c r="F56" s="85"/>
      <c r="G56" s="136"/>
      <c r="H56" s="87"/>
      <c r="I56" s="73"/>
      <c r="J56" s="74"/>
    </row>
    <row r="57" spans="1:10" ht="23.1" customHeight="1">
      <c r="A57" s="174" t="s">
        <v>22</v>
      </c>
      <c r="B57" s="75" t="s">
        <v>4</v>
      </c>
      <c r="C57" s="78" t="str">
        <f>[9]Ит.пр!C6</f>
        <v>ШУВАЕВ Дмитрий Сергеевич</v>
      </c>
      <c r="D57" s="78" t="str">
        <f>[9]Ит.пр!D6</f>
        <v>31.01.98, МС</v>
      </c>
      <c r="E57" s="78" t="str">
        <f>[9]Ит.пр!E6</f>
        <v>УФО</v>
      </c>
      <c r="F57" s="78" t="str">
        <f>[9]Ит.пр!F6</f>
        <v>Свердловская, В-Пышма, КС "УГМК"</v>
      </c>
      <c r="G57" s="123">
        <f>[9]Ит.пр!G6</f>
        <v>0</v>
      </c>
      <c r="H57" s="79" t="str">
        <f>[9]Ит.пр!H6</f>
        <v>Суханов М.И. Мельников А.Н.</v>
      </c>
      <c r="I57" s="73"/>
      <c r="J57" s="74"/>
    </row>
    <row r="58" spans="1:10" ht="23.1" customHeight="1">
      <c r="A58" s="175"/>
      <c r="B58" s="130" t="s">
        <v>5</v>
      </c>
      <c r="C58" s="77" t="str">
        <f>[9]Ит.пр!C7</f>
        <v>КУЗНЕЦОВ Сергей Владимирович</v>
      </c>
      <c r="D58" s="77" t="str">
        <f>[9]Ит.пр!D7</f>
        <v>14..0.4., КМС</v>
      </c>
      <c r="E58" s="77" t="str">
        <f>[9]Ит.пр!E7</f>
        <v>УФО</v>
      </c>
      <c r="F58" s="77" t="str">
        <f>[9]Ит.пр!F7</f>
        <v xml:space="preserve">Хмао-Югра, Нижневартовск, </v>
      </c>
      <c r="G58" s="124">
        <f>[9]Ит.пр!G7</f>
        <v>0</v>
      </c>
      <c r="H58" s="80" t="str">
        <f>[9]Ит.пр!H7</f>
        <v>Пленкин А.В.</v>
      </c>
      <c r="I58" s="14"/>
      <c r="J58" s="74"/>
    </row>
    <row r="59" spans="1:10" ht="23.1" customHeight="1">
      <c r="A59" s="175"/>
      <c r="B59" s="130" t="s">
        <v>6</v>
      </c>
      <c r="C59" s="77" t="str">
        <f>[9]Ит.пр!C8</f>
        <v>АЛЕШИН Виталий Михайлович</v>
      </c>
      <c r="D59" s="77" t="str">
        <f>[9]Ит.пр!D8</f>
        <v>03.03.98, КМС</v>
      </c>
      <c r="E59" s="77" t="str">
        <f>[9]Ит.пр!E8</f>
        <v>УФО</v>
      </c>
      <c r="F59" s="77" t="str">
        <f>[9]Ит.пр!F8</f>
        <v xml:space="preserve">Челябинская, Челябинск, </v>
      </c>
      <c r="G59" s="124">
        <f>[9]Ит.пр!G8</f>
        <v>0</v>
      </c>
      <c r="H59" s="80" t="str">
        <f>[9]Ит.пр!H8</f>
        <v>Кадолин В.И. Якупов Р.Г.</v>
      </c>
      <c r="I59" s="14"/>
      <c r="J59" s="74"/>
    </row>
    <row r="60" spans="1:10" ht="23.1" customHeight="1">
      <c r="A60" s="175"/>
      <c r="B60" s="130" t="s">
        <v>6</v>
      </c>
      <c r="C60" s="77" t="str">
        <f>[9]Ит.пр!C9</f>
        <v>САМОЙЛЕНКО Кирилл Сергеевич</v>
      </c>
      <c r="D60" s="77" t="str">
        <f>[9]Ит.пр!D9</f>
        <v>14.05.99, КМС</v>
      </c>
      <c r="E60" s="77" t="str">
        <f>[9]Ит.пр!E9</f>
        <v>УФО</v>
      </c>
      <c r="F60" s="77" t="str">
        <f>[9]Ит.пр!F9</f>
        <v xml:space="preserve">Челябинская, Челябинск, </v>
      </c>
      <c r="G60" s="124">
        <f>[9]Ит.пр!G9</f>
        <v>0</v>
      </c>
      <c r="H60" s="80" t="str">
        <f>[9]Ит.пр!H9</f>
        <v>Петько М.А.</v>
      </c>
      <c r="I60" s="73"/>
    </row>
    <row r="61" spans="1:10" ht="23.1" customHeight="1">
      <c r="A61" s="175"/>
      <c r="B61" s="130" t="s">
        <v>12</v>
      </c>
      <c r="C61" s="77" t="str">
        <f>[9]Ит.пр!C10</f>
        <v>ПИВОВАРОВ Матвей Андреевич</v>
      </c>
      <c r="D61" s="77" t="str">
        <f>[9]Ит.пр!D10</f>
        <v>23.04.99, КМС</v>
      </c>
      <c r="E61" s="77" t="str">
        <f>[9]Ит.пр!E10</f>
        <v>УФО</v>
      </c>
      <c r="F61" s="77" t="str">
        <f>[9]Ит.пр!F10</f>
        <v>Свердловская, Екатеринбург, ПР</v>
      </c>
      <c r="G61" s="124">
        <f>[9]Ит.пр!G10</f>
        <v>0</v>
      </c>
      <c r="H61" s="80" t="str">
        <f>[9]Ит.пр!H10</f>
        <v>Старков М.А. Пивоваров А.Л.</v>
      </c>
      <c r="I61" s="73"/>
    </row>
    <row r="62" spans="1:10" ht="23.1" customHeight="1" thickBot="1">
      <c r="A62" s="176"/>
      <c r="B62" s="134" t="s">
        <v>12</v>
      </c>
      <c r="C62" s="81" t="str">
        <f>[9]Ит.пр!C11</f>
        <v>АХМАДЕЕВ Иван Романович</v>
      </c>
      <c r="D62" s="81" t="str">
        <f>[9]Ит.пр!D11</f>
        <v>30.01.99, 1р</v>
      </c>
      <c r="E62" s="81" t="str">
        <f>[9]Ит.пр!E11</f>
        <v>УФО</v>
      </c>
      <c r="F62" s="81" t="str">
        <f>[9]Ит.пр!F11</f>
        <v xml:space="preserve">Челябинская, Челябинск, </v>
      </c>
      <c r="G62" s="125">
        <f>[9]Ит.пр!G11</f>
        <v>0</v>
      </c>
      <c r="H62" s="82" t="str">
        <f>[9]Ит.пр!H11</f>
        <v>Кадолин В.И.</v>
      </c>
      <c r="I62" s="11"/>
    </row>
    <row r="63" spans="1:10" ht="23.1" customHeight="1" thickBot="1">
      <c r="B63" s="13"/>
      <c r="C63" s="9"/>
      <c r="D63" s="9"/>
      <c r="E63" s="25"/>
      <c r="F63" s="9"/>
      <c r="G63" s="9"/>
      <c r="H63" s="22"/>
      <c r="I63" s="73"/>
      <c r="J63" s="74"/>
    </row>
    <row r="64" spans="1:10" ht="23.1" customHeight="1">
      <c r="A64" s="171" t="s">
        <v>23</v>
      </c>
      <c r="B64" s="75" t="s">
        <v>4</v>
      </c>
      <c r="C64" s="78" t="str">
        <f>[10]Ит.пр!C6</f>
        <v>ПОЗНАХИРКО Глеб Игоревич</v>
      </c>
      <c r="D64" s="78" t="str">
        <f>[10]Ит.пр!D6</f>
        <v>20.04.99, КМС</v>
      </c>
      <c r="E64" s="78" t="str">
        <f>[10]Ит.пр!E6</f>
        <v>УФО</v>
      </c>
      <c r="F64" s="78" t="str">
        <f>[10]Ит.пр!F6</f>
        <v>Свердловская, В-Пышма, КС "УГМК"</v>
      </c>
      <c r="G64" s="123">
        <f>[10]Ит.пр!G6</f>
        <v>0</v>
      </c>
      <c r="H64" s="79" t="str">
        <f>[10]Ит.пр!H6</f>
        <v>Стенников В.Г. Мельников А.Н.</v>
      </c>
      <c r="I64" s="73"/>
      <c r="J64" s="74"/>
    </row>
    <row r="65" spans="1:10" ht="23.1" customHeight="1">
      <c r="A65" s="172"/>
      <c r="B65" s="130" t="s">
        <v>5</v>
      </c>
      <c r="C65" s="77" t="str">
        <f>[10]Ит.пр!C7</f>
        <v>ЦИУЛИН Александр Вячеславович</v>
      </c>
      <c r="D65" s="77" t="str">
        <f>[10]Ит.пр!D7</f>
        <v>04.11.99, КМС</v>
      </c>
      <c r="E65" s="77" t="str">
        <f>[10]Ит.пр!E7</f>
        <v>УФО</v>
      </c>
      <c r="F65" s="77" t="str">
        <f>[10]Ит.пр!F7</f>
        <v>Свердловская, В-Пышма, КС "УГМК"</v>
      </c>
      <c r="G65" s="124">
        <f>[10]Ит.пр!G7</f>
        <v>0</v>
      </c>
      <c r="H65" s="80" t="str">
        <f>[10]Ит.пр!H7</f>
        <v>Суханов М.И. Мельников А.Н.</v>
      </c>
      <c r="I65" s="14"/>
      <c r="J65" s="74"/>
    </row>
    <row r="66" spans="1:10" ht="23.1" customHeight="1">
      <c r="A66" s="172"/>
      <c r="B66" s="130" t="s">
        <v>6</v>
      </c>
      <c r="C66" s="77" t="str">
        <f>[10]Ит.пр!C8</f>
        <v>АЛЛАЯРОВ Евгений Тимурович</v>
      </c>
      <c r="D66" s="77" t="str">
        <f>[10]Ит.пр!D8</f>
        <v>27.03.98, КМС</v>
      </c>
      <c r="E66" s="77" t="str">
        <f>[10]Ит.пр!E8</f>
        <v>УФО</v>
      </c>
      <c r="F66" s="77" t="str">
        <f>[10]Ит.пр!F8</f>
        <v xml:space="preserve">Хмао-Югра, Сургут, </v>
      </c>
      <c r="G66" s="124">
        <f>[10]Ит.пр!G8</f>
        <v>0</v>
      </c>
      <c r="H66" s="80" t="str">
        <f>[10]Ит.пр!H8</f>
        <v>Головко В.И. Кунакузин Е.А.</v>
      </c>
      <c r="I66" s="14"/>
      <c r="J66" s="74"/>
    </row>
    <row r="67" spans="1:10" ht="23.1" customHeight="1">
      <c r="A67" s="172"/>
      <c r="B67" s="130" t="s">
        <v>6</v>
      </c>
      <c r="C67" s="77" t="str">
        <f>[10]Ит.пр!C9</f>
        <v>НАТРОШВИЛИ Тамаз Зурабович</v>
      </c>
      <c r="D67" s="77" t="str">
        <f>[10]Ит.пр!D9</f>
        <v>18.06.99, КМС</v>
      </c>
      <c r="E67" s="77" t="str">
        <f>[10]Ит.пр!E9</f>
        <v>УФО</v>
      </c>
      <c r="F67" s="77" t="str">
        <f>[10]Ит.пр!F9</f>
        <v>Тюменская, Тюмень, ПН</v>
      </c>
      <c r="G67" s="124">
        <f>[10]Ит.пр!G9</f>
        <v>0</v>
      </c>
      <c r="H67" s="80" t="str">
        <f>[10]Ит.пр!H9</f>
        <v>Николаев А.А.</v>
      </c>
      <c r="I67" s="73"/>
    </row>
    <row r="68" spans="1:10" ht="23.1" customHeight="1">
      <c r="A68" s="172"/>
      <c r="B68" s="130" t="s">
        <v>12</v>
      </c>
      <c r="C68" s="77" t="str">
        <f>[10]Ит.пр!C10</f>
        <v>БАЛАЕВ Олег Игоревич</v>
      </c>
      <c r="D68" s="77" t="str">
        <f>[10]Ит.пр!D10</f>
        <v>13.07.98, КМС</v>
      </c>
      <c r="E68" s="77" t="str">
        <f>[10]Ит.пр!E10</f>
        <v>УФО</v>
      </c>
      <c r="F68" s="77" t="str">
        <f>[10]Ит.пр!F10</f>
        <v>Тюменская, Тюмень, ВТ</v>
      </c>
      <c r="G68" s="124">
        <f>[10]Ит.пр!G10</f>
        <v>0</v>
      </c>
      <c r="H68" s="80" t="str">
        <f>[10]Ит.пр!H10</f>
        <v>Николаев А.А.</v>
      </c>
      <c r="I68" s="73"/>
    </row>
    <row r="69" spans="1:10" ht="23.1" customHeight="1" thickBot="1">
      <c r="A69" s="173"/>
      <c r="B69" s="134" t="s">
        <v>13</v>
      </c>
      <c r="C69" s="81" t="str">
        <f>[10]Ит.пр!C11</f>
        <v>ЗАФАРОВ Артур Ильшатович</v>
      </c>
      <c r="D69" s="81" t="str">
        <f>[10]Ит.пр!D11</f>
        <v>17.05.99, 1р</v>
      </c>
      <c r="E69" s="81" t="str">
        <f>[10]Ит.пр!E11</f>
        <v>УФО</v>
      </c>
      <c r="F69" s="81" t="str">
        <f>[10]Ит.пр!F11</f>
        <v xml:space="preserve">Челябинская, Челябинск, </v>
      </c>
      <c r="G69" s="125">
        <f>[10]Ит.пр!G11</f>
        <v>0</v>
      </c>
      <c r="H69" s="82" t="str">
        <f>[10]Ит.пр!H11</f>
        <v>Кадолин В.И.</v>
      </c>
      <c r="I69" s="11"/>
    </row>
    <row r="70" spans="1:10" ht="23.1" customHeight="1" thickBot="1">
      <c r="A70" s="1"/>
      <c r="B70" s="83"/>
      <c r="C70" s="10"/>
      <c r="D70" s="10"/>
      <c r="E70" s="26"/>
      <c r="F70" s="10"/>
      <c r="G70" s="137"/>
      <c r="H70" s="21"/>
      <c r="I70" s="73"/>
      <c r="J70" s="74"/>
    </row>
    <row r="71" spans="1:10" ht="23.1" customHeight="1">
      <c r="A71" s="174" t="s">
        <v>24</v>
      </c>
      <c r="B71" s="75" t="s">
        <v>4</v>
      </c>
      <c r="C71" s="89" t="str">
        <f>[11]Ит.пр!C6</f>
        <v>ПЕТРОВ Святослав Васильевич</v>
      </c>
      <c r="D71" s="89" t="str">
        <f>[11]Ит.пр!D6</f>
        <v>29.07.99, КМС</v>
      </c>
      <c r="E71" s="89" t="str">
        <f>[11]Ит.пр!E6</f>
        <v>УФО</v>
      </c>
      <c r="F71" s="89" t="str">
        <f>[11]Ит.пр!F6</f>
        <v>Свердловская, В-Пышма, КС "УГМК"</v>
      </c>
      <c r="G71" s="139">
        <f>[11]Ит.пр!G6</f>
        <v>0</v>
      </c>
      <c r="H71" s="90" t="str">
        <f>[11]Ит.пр!H6</f>
        <v>Суханов М.И. Мельников А.Н.</v>
      </c>
      <c r="I71" s="73"/>
      <c r="J71" s="74"/>
    </row>
    <row r="72" spans="1:10" ht="23.1" customHeight="1">
      <c r="A72" s="175"/>
      <c r="B72" s="130" t="s">
        <v>5</v>
      </c>
      <c r="C72" s="88" t="str">
        <f>[11]Ит.пр!C7</f>
        <v>АХМАДЫШИН Амир Салаватович</v>
      </c>
      <c r="D72" s="88" t="str">
        <f>[11]Ит.пр!D7</f>
        <v>03.06.98, МС</v>
      </c>
      <c r="E72" s="88" t="str">
        <f>[11]Ит.пр!E7</f>
        <v>УФО</v>
      </c>
      <c r="F72" s="88" t="str">
        <f>[11]Ит.пр!F7</f>
        <v>Свердловская, В-Пышма, КС "УГМК"</v>
      </c>
      <c r="G72" s="138">
        <f>[11]Ит.пр!G7</f>
        <v>0</v>
      </c>
      <c r="H72" s="91" t="str">
        <f>[11]Ит.пр!H7</f>
        <v>Суханов М.И. Мельников А.Н.</v>
      </c>
      <c r="I72" s="14"/>
      <c r="J72" s="74"/>
    </row>
    <row r="73" spans="1:10" ht="23.1" customHeight="1">
      <c r="A73" s="175"/>
      <c r="B73" s="130" t="s">
        <v>6</v>
      </c>
      <c r="C73" s="88" t="str">
        <f>[11]Ит.пр!C8</f>
        <v>ГАЧАЕВ Тагир Олхазурович</v>
      </c>
      <c r="D73" s="88" t="str">
        <f>[11]Ит.пр!D8</f>
        <v>09.09.98, КМС</v>
      </c>
      <c r="E73" s="88" t="str">
        <f>[11]Ит.пр!E8</f>
        <v>УФО</v>
      </c>
      <c r="F73" s="88" t="str">
        <f>[11]Ит.пр!F8</f>
        <v xml:space="preserve">Хмао-Югра, Нижневартовск, </v>
      </c>
      <c r="G73" s="138">
        <f>[11]Ит.пр!G8</f>
        <v>0</v>
      </c>
      <c r="H73" s="91" t="str">
        <f>[11]Ит.пр!H8</f>
        <v>Кобелев В.Н.</v>
      </c>
      <c r="I73" s="14"/>
      <c r="J73" s="74"/>
    </row>
    <row r="74" spans="1:10" ht="23.1" customHeight="1">
      <c r="A74" s="175"/>
      <c r="B74" s="130" t="s">
        <v>6</v>
      </c>
      <c r="C74" s="88" t="str">
        <f>[11]Ит.пр!C9</f>
        <v>ФОМИН Александр Александрович</v>
      </c>
      <c r="D74" s="88" t="str">
        <f>[11]Ит.пр!D9</f>
        <v>22.08.99, КМС</v>
      </c>
      <c r="E74" s="88" t="str">
        <f>[11]Ит.пр!E9</f>
        <v>УФО</v>
      </c>
      <c r="F74" s="88" t="str">
        <f>[11]Ит.пр!F9</f>
        <v>Свердловская, Екатеринбург, ПР</v>
      </c>
      <c r="G74" s="138">
        <f>[11]Ит.пр!G9</f>
        <v>0</v>
      </c>
      <c r="H74" s="91" t="str">
        <f>[11]Ит.пр!H9</f>
        <v>Палабугин С.А.</v>
      </c>
      <c r="I74" s="73"/>
    </row>
    <row r="75" spans="1:10" ht="23.1" customHeight="1">
      <c r="A75" s="175"/>
      <c r="B75" s="130" t="s">
        <v>12</v>
      </c>
      <c r="C75" s="88" t="str">
        <f>[11]Ит.пр!C10</f>
        <v>РЮМКИН Денис Андреевич</v>
      </c>
      <c r="D75" s="88" t="str">
        <f>[11]Ит.пр!D10</f>
        <v>16.05.99, 1р</v>
      </c>
      <c r="E75" s="88" t="str">
        <f>[11]Ит.пр!E10</f>
        <v>УФО</v>
      </c>
      <c r="F75" s="88" t="str">
        <f>[11]Ит.пр!F10</f>
        <v>Свердловская, Екатеринбург, УРФУ</v>
      </c>
      <c r="G75" s="138">
        <f>[11]Ит.пр!G10</f>
        <v>0</v>
      </c>
      <c r="H75" s="91" t="str">
        <f>[11]Ит.пр!H10</f>
        <v>Пышминцев В.А.</v>
      </c>
      <c r="I75" s="73"/>
    </row>
    <row r="76" spans="1:10" ht="23.1" customHeight="1" thickBot="1">
      <c r="A76" s="176"/>
      <c r="B76" s="134" t="s">
        <v>12</v>
      </c>
      <c r="C76" s="92" t="str">
        <f>[11]Ит.пр!C11</f>
        <v/>
      </c>
      <c r="D76" s="92" t="str">
        <f>[11]Ит.пр!D11</f>
        <v/>
      </c>
      <c r="E76" s="92" t="str">
        <f>[11]Ит.пр!E11</f>
        <v/>
      </c>
      <c r="F76" s="92" t="str">
        <f>[11]Ит.пр!F11</f>
        <v/>
      </c>
      <c r="G76" s="140" t="str">
        <f>[11]Ит.пр!G11</f>
        <v/>
      </c>
      <c r="H76" s="93" t="str">
        <f>[11]Ит.пр!H11</f>
        <v/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141">
        <f>[12]Ит.пр!I6</f>
        <v>0</v>
      </c>
      <c r="J77" s="129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41">
        <f>[12]Ит.пр!I8</f>
        <v>0</v>
      </c>
      <c r="J78" s="129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 Стенников</v>
      </c>
      <c r="G79" s="24"/>
      <c r="H79" s="6"/>
      <c r="I79" s="14"/>
      <c r="J79" s="74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/г.Курган/</v>
      </c>
      <c r="G80" s="23"/>
      <c r="H80" s="7"/>
      <c r="I80" s="14"/>
      <c r="J80" s="74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 Сапунов</v>
      </c>
      <c r="G81" s="24"/>
      <c r="H81" s="6"/>
      <c r="I81" s="73"/>
    </row>
    <row r="82" spans="1:19" ht="23.1" customHeight="1">
      <c r="C82" s="1"/>
      <c r="F82" t="str">
        <f>[1]реквизиты!$G$9</f>
        <v>/Качканар/</v>
      </c>
      <c r="H82" s="7"/>
      <c r="I82" s="7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  <mergeCell ref="A22:A27"/>
    <mergeCell ref="A29:A34"/>
    <mergeCell ref="A15:A20"/>
    <mergeCell ref="B6:B7"/>
    <mergeCell ref="D6:D7"/>
    <mergeCell ref="C6:C7"/>
    <mergeCell ref="A8:A13"/>
    <mergeCell ref="A36:A41"/>
    <mergeCell ref="A71:A76"/>
    <mergeCell ref="A43:A48"/>
    <mergeCell ref="A50:A55"/>
    <mergeCell ref="A57:A62"/>
    <mergeCell ref="A64:A69"/>
    <mergeCell ref="J14:J15"/>
    <mergeCell ref="A5:I5"/>
    <mergeCell ref="G6:G7"/>
    <mergeCell ref="J8:J9"/>
    <mergeCell ref="J10:J11"/>
    <mergeCell ref="J12:J13"/>
    <mergeCell ref="F6:F7"/>
    <mergeCell ref="E6:E7"/>
  </mergeCells>
  <phoneticPr fontId="0" type="noConversion"/>
  <conditionalFormatting sqref="G21 G28 G35 G42 G49 G56 G63 G70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ignoredErrors>
    <ignoredError sqref="B8:B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3"/>
  <sheetViews>
    <sheetView topLeftCell="A30" zoomScaleNormal="100" workbookViewId="0">
      <selection sqref="A1:I82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9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80" t="s">
        <v>7</v>
      </c>
      <c r="B1" s="180"/>
      <c r="C1" s="180"/>
      <c r="D1" s="180"/>
      <c r="E1" s="180"/>
      <c r="F1" s="180"/>
      <c r="G1" s="180"/>
      <c r="H1" s="180"/>
      <c r="I1" s="180"/>
    </row>
    <row r="2" spans="1:10" ht="29.25" customHeight="1">
      <c r="A2" s="166" t="s">
        <v>8</v>
      </c>
      <c r="B2" s="166"/>
      <c r="C2" s="166"/>
      <c r="D2" s="166"/>
      <c r="E2" s="166"/>
      <c r="F2" s="166"/>
      <c r="G2" s="166"/>
      <c r="H2" s="166"/>
      <c r="I2" s="166"/>
    </row>
    <row r="3" spans="1:10" ht="40.5" customHeight="1">
      <c r="A3" s="181" t="str">
        <f>[1]реквизиты!$A$2</f>
        <v>Первенство Уральского федерального округа по самбо среди юниоров 1998-99г.р.</v>
      </c>
      <c r="B3" s="181"/>
      <c r="C3" s="181"/>
      <c r="D3" s="181"/>
      <c r="E3" s="181"/>
      <c r="F3" s="181"/>
      <c r="G3" s="181"/>
      <c r="H3" s="181"/>
      <c r="I3" s="181"/>
    </row>
    <row r="4" spans="1:10" ht="16.5" customHeight="1" thickBot="1">
      <c r="A4" s="166" t="str">
        <f>[1]реквизиты!$A$3</f>
        <v>15-16  декабря 2017г.                                              г.Верхняя Пышма</v>
      </c>
      <c r="B4" s="166"/>
      <c r="C4" s="166"/>
      <c r="D4" s="166"/>
      <c r="E4" s="166"/>
      <c r="F4" s="166"/>
      <c r="G4" s="166"/>
      <c r="H4" s="166"/>
      <c r="I4" s="166"/>
    </row>
    <row r="5" spans="1:10" ht="3.75" hidden="1" customHeight="1" thickBot="1">
      <c r="A5" s="166"/>
      <c r="B5" s="166"/>
      <c r="C5" s="166"/>
      <c r="D5" s="166"/>
      <c r="E5" s="166"/>
      <c r="F5" s="166"/>
      <c r="G5" s="166"/>
      <c r="H5" s="166"/>
      <c r="I5" s="166"/>
    </row>
    <row r="6" spans="1:10" ht="11.1" customHeight="1">
      <c r="B6" s="177" t="s">
        <v>0</v>
      </c>
      <c r="C6" s="169" t="s">
        <v>1</v>
      </c>
      <c r="D6" s="169" t="s">
        <v>2</v>
      </c>
      <c r="E6" s="169" t="s">
        <v>16</v>
      </c>
      <c r="F6" s="169" t="s">
        <v>17</v>
      </c>
      <c r="G6" s="167"/>
      <c r="H6" s="182" t="s">
        <v>3</v>
      </c>
      <c r="I6" s="184"/>
    </row>
    <row r="7" spans="1:10" ht="13.5" customHeight="1" thickBot="1">
      <c r="B7" s="178"/>
      <c r="C7" s="170"/>
      <c r="D7" s="170"/>
      <c r="E7" s="170"/>
      <c r="F7" s="170"/>
      <c r="G7" s="168"/>
      <c r="H7" s="183"/>
      <c r="I7" s="184"/>
    </row>
    <row r="8" spans="1:10" ht="23.1" customHeight="1">
      <c r="A8" s="171" t="s">
        <v>9</v>
      </c>
      <c r="B8" s="118" t="s">
        <v>4</v>
      </c>
      <c r="C8" s="78" t="str">
        <f>[2]Ит.пр!C6</f>
        <v>ИВАНОВ Кирилл Евгеньевич</v>
      </c>
      <c r="D8" s="78" t="str">
        <f>[2]Ит.пр!D6</f>
        <v>11.08.00, КМС</v>
      </c>
      <c r="E8" s="161" t="str">
        <f>[2]Ит.пр!E6</f>
        <v>УФО</v>
      </c>
      <c r="F8" s="78" t="str">
        <f>[2]Ит.пр!F6</f>
        <v>Курганская, Курган, СШОР№1</v>
      </c>
      <c r="G8" s="123">
        <f>[2]Ит.пр!G6</f>
        <v>0</v>
      </c>
      <c r="H8" s="79" t="str">
        <f>[2]Ит.пр!H6</f>
        <v>Кинель С.В.</v>
      </c>
      <c r="I8" s="185"/>
      <c r="J8" s="165"/>
    </row>
    <row r="9" spans="1:10" ht="23.1" customHeight="1">
      <c r="A9" s="172"/>
      <c r="B9" s="119" t="s">
        <v>5</v>
      </c>
      <c r="C9" s="77" t="str">
        <f>[2]Ит.пр!C7</f>
        <v>АБЕУОВ Марат Канатович</v>
      </c>
      <c r="D9" s="77" t="str">
        <f>[2]Ит.пр!D7</f>
        <v>29.09.00, КМС</v>
      </c>
      <c r="E9" s="162" t="str">
        <f>[2]Ит.пр!E7</f>
        <v>УФО</v>
      </c>
      <c r="F9" s="77" t="str">
        <f>[2]Ит.пр!F7</f>
        <v>Курганская, Юргамыш, МО</v>
      </c>
      <c r="G9" s="124">
        <f>[2]Ит.пр!G7</f>
        <v>0</v>
      </c>
      <c r="H9" s="80" t="str">
        <f>[2]Ит.пр!H7</f>
        <v>Кинель С.В.</v>
      </c>
      <c r="I9" s="185"/>
      <c r="J9" s="165"/>
    </row>
    <row r="10" spans="1:10" ht="23.1" customHeight="1">
      <c r="A10" s="172"/>
      <c r="B10" s="297" t="s">
        <v>6</v>
      </c>
      <c r="C10" s="291" t="str">
        <f>[2]Ит.пр!C8</f>
        <v>АГИБАЕВ Есназар Кайратович</v>
      </c>
      <c r="D10" s="291" t="str">
        <f>[2]Ит.пр!D8</f>
        <v>07.10.99, 2р</v>
      </c>
      <c r="E10" s="298" t="str">
        <f>[2]Ит.пр!E8</f>
        <v>УФО</v>
      </c>
      <c r="F10" s="291" t="str">
        <f>[2]Ит.пр!F8</f>
        <v>Курганская, Юргамыш, МО</v>
      </c>
      <c r="G10" s="292">
        <f>[2]Ит.пр!G8</f>
        <v>0</v>
      </c>
      <c r="H10" s="293" t="str">
        <f>[2]Ит.пр!H8</f>
        <v>Кинель С.В.</v>
      </c>
      <c r="I10" s="185"/>
      <c r="J10" s="165"/>
    </row>
    <row r="11" spans="1:10" ht="23.1" hidden="1" customHeight="1" thickBot="1">
      <c r="A11" s="173"/>
      <c r="B11" s="122" t="s">
        <v>6</v>
      </c>
      <c r="C11" s="81" t="str">
        <f>[2]Ит.пр!C9</f>
        <v/>
      </c>
      <c r="D11" s="81" t="str">
        <f>[2]Ит.пр!D9</f>
        <v/>
      </c>
      <c r="E11" s="163" t="str">
        <f>[2]Ит.пр!E9</f>
        <v/>
      </c>
      <c r="F11" s="81" t="str">
        <f>[2]Ит.пр!F9</f>
        <v/>
      </c>
      <c r="G11" s="125" t="str">
        <f>[2]Ит.пр!G9</f>
        <v/>
      </c>
      <c r="H11" s="82" t="str">
        <f>[2]Ит.пр!H9</f>
        <v/>
      </c>
      <c r="I11" s="185"/>
      <c r="J11" s="165"/>
    </row>
    <row r="12" spans="1:10" ht="23.1" hidden="1" customHeight="1">
      <c r="A12" s="96"/>
      <c r="B12" s="142" t="s">
        <v>12</v>
      </c>
      <c r="C12" s="94" t="str">
        <f>[2]Ит.пр!C10</f>
        <v/>
      </c>
      <c r="D12" s="94" t="str">
        <f>[2]Ит.пр!D10</f>
        <v/>
      </c>
      <c r="E12" s="164" t="str">
        <f>[2]Ит.пр!E10</f>
        <v/>
      </c>
      <c r="F12" s="94" t="str">
        <f>[2]Ит.пр!F10</f>
        <v/>
      </c>
      <c r="G12" s="143" t="str">
        <f>[2]Ит.пр!G10</f>
        <v/>
      </c>
      <c r="H12" s="95" t="str">
        <f>[2]Ит.пр!H10</f>
        <v/>
      </c>
      <c r="I12" s="179"/>
      <c r="J12" s="165"/>
    </row>
    <row r="13" spans="1:10" ht="23.1" hidden="1" customHeight="1" thickBot="1">
      <c r="A13" s="97"/>
      <c r="B13" s="122" t="s">
        <v>12</v>
      </c>
      <c r="C13" s="81" t="str">
        <f>[2]Ит.пр!C11</f>
        <v/>
      </c>
      <c r="D13" s="81" t="str">
        <f>[2]Ит.пр!D11</f>
        <v/>
      </c>
      <c r="E13" s="163" t="str">
        <f>[2]Ит.пр!E11</f>
        <v/>
      </c>
      <c r="F13" s="81" t="str">
        <f>[2]Ит.пр!F11</f>
        <v/>
      </c>
      <c r="G13" s="125" t="str">
        <f>[2]Ит.пр!G11</f>
        <v/>
      </c>
      <c r="H13" s="82" t="str">
        <f>[2]Ит.пр!H11</f>
        <v/>
      </c>
      <c r="I13" s="179"/>
      <c r="J13" s="165"/>
    </row>
    <row r="14" spans="1:10" ht="23.1" customHeight="1" thickBot="1">
      <c r="B14" s="8"/>
      <c r="C14" s="9"/>
      <c r="D14" s="9"/>
      <c r="E14" s="25"/>
      <c r="F14" s="9"/>
      <c r="G14" s="126"/>
      <c r="H14" s="9"/>
      <c r="I14" s="133"/>
      <c r="J14" s="165"/>
    </row>
    <row r="15" spans="1:10" ht="23.1" customHeight="1">
      <c r="A15" s="171" t="s">
        <v>10</v>
      </c>
      <c r="B15" s="75" t="s">
        <v>4</v>
      </c>
      <c r="C15" s="78" t="str">
        <f>[3]Ит.пр!C6</f>
        <v>АБДУЛЛАЕВ Хаял Юсифович</v>
      </c>
      <c r="D15" s="78" t="str">
        <f>[3]Ит.пр!D6</f>
        <v>01.01.98, МС</v>
      </c>
      <c r="E15" s="161" t="str">
        <f>[3]Ит.пр!E6</f>
        <v>УФО</v>
      </c>
      <c r="F15" s="78" t="str">
        <f>[3]Ит.пр!F6</f>
        <v>Свердловская, В-Пышма, КС "УГМК"</v>
      </c>
      <c r="G15" s="123">
        <f>[3]Ит.пр!G6</f>
        <v>0</v>
      </c>
      <c r="H15" s="79" t="str">
        <f>[3]Ит.пр!H6</f>
        <v>Суханов М.И. Мельников А.Н.</v>
      </c>
      <c r="I15" s="133"/>
      <c r="J15" s="165"/>
    </row>
    <row r="16" spans="1:10" ht="23.1" customHeight="1">
      <c r="A16" s="172"/>
      <c r="B16" s="130" t="s">
        <v>5</v>
      </c>
      <c r="C16" s="77" t="str">
        <f>[3]Ит.пр!C7</f>
        <v>КРИВОЛАПОВ Роман Тимурович</v>
      </c>
      <c r="D16" s="77" t="str">
        <f>[3]Ит.пр!D7</f>
        <v>02.07.00, КМС</v>
      </c>
      <c r="E16" s="162" t="str">
        <f>[3]Ит.пр!E7</f>
        <v>УФО</v>
      </c>
      <c r="F16" s="77" t="str">
        <f>[3]Ит.пр!F7</f>
        <v>Свердловская, Екатеринбург, ПР</v>
      </c>
      <c r="G16" s="124">
        <f>[3]Ит.пр!G7</f>
        <v>0</v>
      </c>
      <c r="H16" s="80" t="str">
        <f>[3]Ит.пр!H7</f>
        <v>Коростылев А.Б. Рыбин Р.В.</v>
      </c>
      <c r="I16" s="133"/>
    </row>
    <row r="17" spans="1:16" ht="23.1" customHeight="1">
      <c r="A17" s="172"/>
      <c r="B17" s="290" t="s">
        <v>6</v>
      </c>
      <c r="C17" s="291" t="str">
        <f>[3]Ит.пр!C8</f>
        <v>УДАРЦЕВ Максим Михайлович</v>
      </c>
      <c r="D17" s="291" t="str">
        <f>[3]Ит.пр!D8</f>
        <v>27.11.99, КМС</v>
      </c>
      <c r="E17" s="298" t="str">
        <f>[3]Ит.пр!E8</f>
        <v>УФО</v>
      </c>
      <c r="F17" s="291" t="str">
        <f>[3]Ит.пр!F8</f>
        <v>Курганская, Курган, СШОР№1</v>
      </c>
      <c r="G17" s="292">
        <f>[3]Ит.пр!G8</f>
        <v>0</v>
      </c>
      <c r="H17" s="293" t="str">
        <f>[3]Ит.пр!H8</f>
        <v>Кинель С.В.</v>
      </c>
      <c r="I17" s="133"/>
    </row>
    <row r="18" spans="1:16" ht="23.1" customHeight="1" thickBot="1">
      <c r="A18" s="173"/>
      <c r="B18" s="134" t="s">
        <v>6</v>
      </c>
      <c r="C18" s="81" t="str">
        <f>[3]Ит.пр!C9</f>
        <v>СИТДИКОВ Олег Ринатович</v>
      </c>
      <c r="D18" s="81" t="str">
        <f>[3]Ит.пр!D9</f>
        <v>28.06.99, КМС</v>
      </c>
      <c r="E18" s="163" t="str">
        <f>[3]Ит.пр!E9</f>
        <v>УФО</v>
      </c>
      <c r="F18" s="81" t="str">
        <f>[3]Ит.пр!F9</f>
        <v xml:space="preserve">Хмао-Югра, Нижневартовск, </v>
      </c>
      <c r="G18" s="125">
        <f>[3]Ит.пр!G9</f>
        <v>0</v>
      </c>
      <c r="H18" s="82" t="str">
        <f>[3]Ит.пр!H9</f>
        <v>Воробьев В.В.</v>
      </c>
      <c r="I18" s="179"/>
    </row>
    <row r="19" spans="1:16" ht="23.1" hidden="1" customHeight="1">
      <c r="A19" s="96"/>
      <c r="B19" s="132" t="s">
        <v>12</v>
      </c>
      <c r="C19" s="94" t="str">
        <f>[3]Ит.пр!C10</f>
        <v>ЗАИКИН Иван Сергеевич</v>
      </c>
      <c r="D19" s="94" t="str">
        <f>[3]Ит.пр!D10</f>
        <v>22.02.00, КМС</v>
      </c>
      <c r="E19" s="164" t="str">
        <f>[3]Ит.пр!E10</f>
        <v>УФО</v>
      </c>
      <c r="F19" s="94" t="str">
        <f>[3]Ит.пр!F10</f>
        <v>Хмао-Югра, Нижневартовск, МО</v>
      </c>
      <c r="G19" s="143">
        <f>[3]Ит.пр!G10</f>
        <v>0</v>
      </c>
      <c r="H19" s="95" t="str">
        <f>[3]Ит.пр!H10</f>
        <v>Моисеев И.В.</v>
      </c>
      <c r="I19" s="179"/>
    </row>
    <row r="20" spans="1:16" ht="23.1" hidden="1" customHeight="1" thickBot="1">
      <c r="A20" s="97"/>
      <c r="B20" s="134" t="s">
        <v>12</v>
      </c>
      <c r="C20" s="81" t="str">
        <f>[3]Ит.пр!C11</f>
        <v>ИЛЬЧЕНКО Дмитрий Игоревич</v>
      </c>
      <c r="D20" s="81" t="str">
        <f>[3]Ит.пр!D11</f>
        <v>05.03.00, 2р</v>
      </c>
      <c r="E20" s="163" t="str">
        <f>[3]Ит.пр!E11</f>
        <v>УФО</v>
      </c>
      <c r="F20" s="81" t="str">
        <f>[3]Ит.пр!F11</f>
        <v>Курганская, Курган, ДЮСШ№4</v>
      </c>
      <c r="G20" s="125">
        <f>[3]Ит.пр!G11</f>
        <v>0</v>
      </c>
      <c r="H20" s="82" t="str">
        <f>[3]Ит.пр!H11</f>
        <v>Герасимов Д.В.</v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133"/>
      <c r="J21" s="128"/>
    </row>
    <row r="22" spans="1:16" ht="27.6" customHeight="1">
      <c r="A22" s="171" t="s">
        <v>18</v>
      </c>
      <c r="B22" s="75" t="s">
        <v>4</v>
      </c>
      <c r="C22" s="78" t="str">
        <f>[4]Ит.пр!C6</f>
        <v>ЧАБАРОВ Геннадий Андреевич</v>
      </c>
      <c r="D22" s="78" t="str">
        <f>[4]Ит.пр!D6</f>
        <v>14.01.99, КМС</v>
      </c>
      <c r="E22" s="161" t="str">
        <f>[4]Ит.пр!E6</f>
        <v>УФО</v>
      </c>
      <c r="F22" s="78" t="str">
        <f>[4]Ит.пр!F6</f>
        <v>Свердловская, В-Пышма, КС "УГМК"</v>
      </c>
      <c r="G22" s="123">
        <f>[4]Ит.пр!G6</f>
        <v>0</v>
      </c>
      <c r="H22" s="79" t="str">
        <f>[4]Ит.пр!H6</f>
        <v>Стенников В.Г. Мельников А.Н.</v>
      </c>
      <c r="I22" s="133"/>
      <c r="J22" s="128"/>
    </row>
    <row r="23" spans="1:16" ht="27" customHeight="1">
      <c r="A23" s="172"/>
      <c r="B23" s="130" t="s">
        <v>5</v>
      </c>
      <c r="C23" s="77" t="str">
        <f>[4]Ит.пр!C7</f>
        <v>БЕССОНОВ Дмитрий Евгеньевич</v>
      </c>
      <c r="D23" s="77" t="str">
        <f>[4]Ит.пр!D7</f>
        <v>05.01.98, МС</v>
      </c>
      <c r="E23" s="162" t="str">
        <f>[4]Ит.пр!E7</f>
        <v>УФО</v>
      </c>
      <c r="F23" s="77" t="str">
        <f>[4]Ит.пр!F7</f>
        <v>Свердловская, В-Пышма, КС "УГМК"</v>
      </c>
      <c r="G23" s="124">
        <f>[4]Ит.пр!G7</f>
        <v>0</v>
      </c>
      <c r="H23" s="80" t="str">
        <f>[4]Ит.пр!H7</f>
        <v>Суханов М.И. Мельников А.Н.</v>
      </c>
      <c r="I23" s="133"/>
      <c r="J23" s="128"/>
    </row>
    <row r="24" spans="1:16" ht="25.2" customHeight="1">
      <c r="A24" s="172"/>
      <c r="B24" s="290" t="s">
        <v>6</v>
      </c>
      <c r="C24" s="291" t="str">
        <f>[4]Ит.пр!C8</f>
        <v>ПАХОМОВ Алексей Дмитриевич</v>
      </c>
      <c r="D24" s="291" t="str">
        <f>[4]Ит.пр!D8</f>
        <v>31.07.98, КМС</v>
      </c>
      <c r="E24" s="298" t="str">
        <f>[4]Ит.пр!E8</f>
        <v>УФО</v>
      </c>
      <c r="F24" s="291" t="str">
        <f>[4]Ит.пр!F8</f>
        <v>Свердловская, Екатеринбург, ПР</v>
      </c>
      <c r="G24" s="292">
        <f>[4]Ит.пр!G8</f>
        <v>0</v>
      </c>
      <c r="H24" s="293" t="str">
        <f>[4]Ит.пр!H8</f>
        <v>Бородин О.Б. Воронов В.В.</v>
      </c>
      <c r="I24" s="133"/>
      <c r="J24" s="128"/>
    </row>
    <row r="25" spans="1:16" ht="23.1" customHeight="1" thickBot="1">
      <c r="A25" s="173"/>
      <c r="B25" s="134" t="s">
        <v>6</v>
      </c>
      <c r="C25" s="81" t="str">
        <f>[4]Ит.пр!C9</f>
        <v>МАМАНУРОВ Шухратбек Марифжонович</v>
      </c>
      <c r="D25" s="81" t="str">
        <f>[4]Ит.пр!D9</f>
        <v>03.12.99, КМС</v>
      </c>
      <c r="E25" s="163" t="str">
        <f>[4]Ит.пр!E9</f>
        <v>УФО</v>
      </c>
      <c r="F25" s="81" t="str">
        <f>[4]Ит.пр!F9</f>
        <v xml:space="preserve">Хмао-Югра, Сургут, </v>
      </c>
      <c r="G25" s="125">
        <f>[4]Ит.пр!G9</f>
        <v>0</v>
      </c>
      <c r="H25" s="82" t="str">
        <f>[4]Ит.пр!H9</f>
        <v>Головко В.И. Кунакузин Е.А.</v>
      </c>
      <c r="I25" s="133"/>
    </row>
    <row r="26" spans="1:16" ht="23.1" hidden="1" customHeight="1">
      <c r="A26" s="96"/>
      <c r="B26" s="132" t="s">
        <v>12</v>
      </c>
      <c r="C26" s="94" t="str">
        <f>[4]Ит.пр!C10</f>
        <v>ПЕТРОВ Андрей Владимирович</v>
      </c>
      <c r="D26" s="94" t="str">
        <f>[4]Ит.пр!D10</f>
        <v>07.12.98, КМС</v>
      </c>
      <c r="E26" s="164" t="str">
        <f>[4]Ит.пр!E10</f>
        <v>УФО</v>
      </c>
      <c r="F26" s="94" t="str">
        <f>[4]Ит.пр!F10</f>
        <v>Тюменская, Тюмень, ВС</v>
      </c>
      <c r="G26" s="143">
        <f>[4]Ит.пр!G10</f>
        <v>0</v>
      </c>
      <c r="H26" s="95" t="str">
        <f>[4]Ит.пр!H10</f>
        <v>Николаев А.А.</v>
      </c>
      <c r="I26" s="133"/>
      <c r="L26" s="17"/>
      <c r="M26" s="18"/>
      <c r="N26" s="17"/>
      <c r="O26" s="19"/>
      <c r="P26" s="76"/>
    </row>
    <row r="27" spans="1:16" ht="23.1" hidden="1" customHeight="1" thickBot="1">
      <c r="A27" s="97"/>
      <c r="B27" s="134" t="s">
        <v>12</v>
      </c>
      <c r="C27" s="81" t="str">
        <f>[4]Ит.пр!C11</f>
        <v>КОБИНЕЦ Валентин Аркадьевич</v>
      </c>
      <c r="D27" s="81" t="str">
        <f>[4]Ит.пр!D11</f>
        <v>16.02.98, КМС</v>
      </c>
      <c r="E27" s="163" t="str">
        <f>[4]Ит.пр!E11</f>
        <v>УФО</v>
      </c>
      <c r="F27" s="81" t="str">
        <f>[4]Ит.пр!F11</f>
        <v xml:space="preserve">Хмао-Югра, Нижневартовск, </v>
      </c>
      <c r="G27" s="125">
        <f>[4]Ит.пр!G11</f>
        <v>0</v>
      </c>
      <c r="H27" s="82" t="str">
        <f>[4]Ит.пр!H11</f>
        <v>Горшков И.В. Соколов Т.В.</v>
      </c>
      <c r="I27" s="11"/>
    </row>
    <row r="28" spans="1:16" ht="23.1" customHeight="1" thickBot="1">
      <c r="A28" s="30"/>
      <c r="B28" s="12"/>
      <c r="C28" s="76"/>
      <c r="D28" s="16"/>
      <c r="E28" s="16"/>
      <c r="F28" s="17"/>
      <c r="G28" s="9"/>
      <c r="H28" s="20"/>
      <c r="I28" s="133"/>
      <c r="J28" s="128"/>
    </row>
    <row r="29" spans="1:16" ht="25.8" customHeight="1">
      <c r="A29" s="171" t="s">
        <v>19</v>
      </c>
      <c r="B29" s="75" t="s">
        <v>4</v>
      </c>
      <c r="C29" s="78" t="str">
        <f>[5]Ит.пр!C6</f>
        <v>КАМАЕВ Дмитрий Евгеньевич</v>
      </c>
      <c r="D29" s="78" t="str">
        <f>[5]Ит.пр!D6</f>
        <v>07.10.98, МС</v>
      </c>
      <c r="E29" s="161" t="str">
        <f>[5]Ит.пр!E6</f>
        <v>УФО</v>
      </c>
      <c r="F29" s="78" t="str">
        <f>[5]Ит.пр!F6</f>
        <v>Свердловская, В-Пышма, КС "УГМК"</v>
      </c>
      <c r="G29" s="123">
        <f>[5]Ит.пр!G6</f>
        <v>0</v>
      </c>
      <c r="H29" s="79" t="str">
        <f>[5]Ит.пр!H6</f>
        <v>Стенников В.Г. Мельников А.Н.</v>
      </c>
      <c r="I29" s="133"/>
      <c r="J29" s="128"/>
    </row>
    <row r="30" spans="1:16" ht="23.1" customHeight="1">
      <c r="A30" s="172"/>
      <c r="B30" s="130" t="s">
        <v>5</v>
      </c>
      <c r="C30" s="77" t="str">
        <f>[5]Ит.пр!C7</f>
        <v>СИНЬКОВ Андрей Евгеньевич</v>
      </c>
      <c r="D30" s="77" t="str">
        <f>[5]Ит.пр!D7</f>
        <v>13.11.98, КМС</v>
      </c>
      <c r="E30" s="162" t="str">
        <f>[5]Ит.пр!E7</f>
        <v>УФО</v>
      </c>
      <c r="F30" s="77" t="str">
        <f>[5]Ит.пр!F7</f>
        <v>Свердловская, Екатеринбург, ПР</v>
      </c>
      <c r="G30" s="124">
        <f>[5]Ит.пр!G7</f>
        <v>0</v>
      </c>
      <c r="H30" s="80" t="str">
        <f>[5]Ит.пр!H7</f>
        <v>Коростелев А.Б.</v>
      </c>
      <c r="I30" s="133"/>
      <c r="J30" s="128"/>
    </row>
    <row r="31" spans="1:16" ht="23.1" customHeight="1">
      <c r="A31" s="172"/>
      <c r="B31" s="290" t="s">
        <v>6</v>
      </c>
      <c r="C31" s="291" t="str">
        <f>[5]Ит.пр!C8</f>
        <v>АБДУЛГАЛИМОВ Имирали Рамазанович</v>
      </c>
      <c r="D31" s="291" t="str">
        <f>[5]Ит.пр!D8</f>
        <v>01.01.98, КМС</v>
      </c>
      <c r="E31" s="298" t="str">
        <f>[5]Ит.пр!E8</f>
        <v>УФО</v>
      </c>
      <c r="F31" s="291" t="str">
        <f>[5]Ит.пр!F8</f>
        <v xml:space="preserve">Хмао-Югра, Радужный, </v>
      </c>
      <c r="G31" s="292">
        <f>[5]Ит.пр!G8</f>
        <v>0</v>
      </c>
      <c r="H31" s="293" t="str">
        <f>[5]Ит.пр!H8</f>
        <v>Закарьяев А.Ф. Саркисян А.А.</v>
      </c>
      <c r="I31" s="133"/>
      <c r="J31" s="128"/>
    </row>
    <row r="32" spans="1:16" ht="28.8" customHeight="1" thickBot="1">
      <c r="A32" s="173"/>
      <c r="B32" s="134" t="s">
        <v>6</v>
      </c>
      <c r="C32" s="81" t="str">
        <f>[5]Ит.пр!C9</f>
        <v>БАГДАСАРЯН Борис Эдуардович</v>
      </c>
      <c r="D32" s="81" t="str">
        <f>[5]Ит.пр!D9</f>
        <v>26.05.99, КМС</v>
      </c>
      <c r="E32" s="163" t="str">
        <f>[5]Ит.пр!E9</f>
        <v>УФО</v>
      </c>
      <c r="F32" s="81" t="str">
        <f>[5]Ит.пр!F9</f>
        <v xml:space="preserve">Хмао-Югра, Ханты-Мансийск, </v>
      </c>
      <c r="G32" s="125">
        <f>[5]Ит.пр!G9</f>
        <v>0</v>
      </c>
      <c r="H32" s="82" t="str">
        <f>[5]Ит.пр!H9</f>
        <v xml:space="preserve">Феоктистов Ю.Н. </v>
      </c>
      <c r="I32" s="133"/>
    </row>
    <row r="33" spans="1:10" ht="23.1" hidden="1" customHeight="1">
      <c r="A33" s="146"/>
      <c r="B33" s="132" t="s">
        <v>12</v>
      </c>
      <c r="C33" s="94" t="str">
        <f>[5]Ит.пр!C10</f>
        <v>ЕСИМЧИК Илья Александрович</v>
      </c>
      <c r="D33" s="94" t="str">
        <f>[5]Ит.пр!D10</f>
        <v>24.11.99, КМС</v>
      </c>
      <c r="E33" s="164" t="str">
        <f>[5]Ит.пр!E10</f>
        <v>УФО</v>
      </c>
      <c r="F33" s="94" t="str">
        <f>[5]Ит.пр!F10</f>
        <v>Свердловская, В-Пышма, КС "УГМК"</v>
      </c>
      <c r="G33" s="143">
        <f>[5]Ит.пр!G10</f>
        <v>0</v>
      </c>
      <c r="H33" s="95" t="str">
        <f>[5]Ит.пр!H10</f>
        <v>Суханов М.И. Мельников А.Н.</v>
      </c>
      <c r="I33" s="133"/>
    </row>
    <row r="34" spans="1:10" ht="23.1" hidden="1" customHeight="1" thickBot="1">
      <c r="A34" s="145"/>
      <c r="B34" s="134" t="s">
        <v>12</v>
      </c>
      <c r="C34" s="81" t="str">
        <f>[5]Ит.пр!C11</f>
        <v>ИГИБАЕВ Азамат Каирбекович</v>
      </c>
      <c r="D34" s="81" t="str">
        <f>[5]Ит.пр!D11</f>
        <v>02.06.99, КМС</v>
      </c>
      <c r="E34" s="163" t="str">
        <f>[5]Ит.пр!E11</f>
        <v>УФО</v>
      </c>
      <c r="F34" s="81" t="str">
        <f>[5]Ит.пр!F11</f>
        <v>Курганская, Курган, УОР</v>
      </c>
      <c r="G34" s="125">
        <f>[5]Ит.пр!G11</f>
        <v>0</v>
      </c>
      <c r="H34" s="82" t="str">
        <f>[5]Ит.пр!H11</f>
        <v>Герасимов Д.В.</v>
      </c>
      <c r="I34" s="133"/>
    </row>
    <row r="35" spans="1:10" ht="23.1" customHeight="1" thickBot="1">
      <c r="A35" s="30"/>
      <c r="B35" s="12"/>
      <c r="C35" s="76"/>
      <c r="D35" s="16"/>
      <c r="E35" s="16"/>
      <c r="F35" s="17"/>
      <c r="G35" s="135"/>
      <c r="H35" s="20"/>
      <c r="I35" s="133"/>
      <c r="J35" s="128"/>
    </row>
    <row r="36" spans="1:10" ht="23.1" customHeight="1">
      <c r="A36" s="171" t="s">
        <v>14</v>
      </c>
      <c r="B36" s="75" t="s">
        <v>4</v>
      </c>
      <c r="C36" s="78" t="str">
        <f>[6]Ит.пр!C6</f>
        <v>АБРАМОВСКИХ Данил Евгеньевич</v>
      </c>
      <c r="D36" s="78" t="str">
        <f>[6]Ит.пр!D6</f>
        <v>24.04.98, МС</v>
      </c>
      <c r="E36" s="161" t="str">
        <f>[6]Ит.пр!E6</f>
        <v>УФО</v>
      </c>
      <c r="F36" s="78" t="str">
        <f>[6]Ит.пр!F6</f>
        <v>Курганская, Курган, УОР</v>
      </c>
      <c r="G36" s="123">
        <f>[6]Ит.пр!G6</f>
        <v>0</v>
      </c>
      <c r="H36" s="79" t="str">
        <f>[6]Ит.пр!H6</f>
        <v>Стенников М.Г. Астапов Л.Н.</v>
      </c>
      <c r="I36" s="133"/>
      <c r="J36" s="128"/>
    </row>
    <row r="37" spans="1:10" ht="27.6" customHeight="1">
      <c r="A37" s="172"/>
      <c r="B37" s="130" t="s">
        <v>5</v>
      </c>
      <c r="C37" s="77" t="str">
        <f>[6]Ит.пр!C7</f>
        <v>ЛУКИНЫХ Василий Сергеевич</v>
      </c>
      <c r="D37" s="77" t="str">
        <f>[6]Ит.пр!D7</f>
        <v>16.11.99, КМС</v>
      </c>
      <c r="E37" s="162" t="str">
        <f>[6]Ит.пр!E7</f>
        <v>УФО</v>
      </c>
      <c r="F37" s="77" t="str">
        <f>[6]Ит.пр!F7</f>
        <v>Свердловская, В-Пышма, КС "УГМК"</v>
      </c>
      <c r="G37" s="124">
        <f>[6]Ит.пр!G7</f>
        <v>0</v>
      </c>
      <c r="H37" s="80" t="str">
        <f>[6]Ит.пр!H7</f>
        <v>Суханов М.И. Мельников А.Н.</v>
      </c>
      <c r="I37" s="133"/>
      <c r="J37" s="128"/>
    </row>
    <row r="38" spans="1:10" ht="23.1" customHeight="1">
      <c r="A38" s="172"/>
      <c r="B38" s="290" t="s">
        <v>6</v>
      </c>
      <c r="C38" s="291" t="str">
        <f>[6]Ит.пр!C8</f>
        <v>АНУФРИЕВ Данил Александрович</v>
      </c>
      <c r="D38" s="291" t="str">
        <f>[6]Ит.пр!D8</f>
        <v>05.10.98, КМС</v>
      </c>
      <c r="E38" s="298" t="str">
        <f>[6]Ит.пр!E8</f>
        <v>УФО</v>
      </c>
      <c r="F38" s="291" t="str">
        <f>[6]Ит.пр!F8</f>
        <v>Курганская, Курган, СШОР№1</v>
      </c>
      <c r="G38" s="292">
        <f>[6]Ит.пр!G8</f>
        <v>0</v>
      </c>
      <c r="H38" s="293" t="str">
        <f>[6]Ит.пр!H8</f>
        <v>Евтодеев В.Ф.</v>
      </c>
      <c r="I38" s="133"/>
      <c r="J38" s="128"/>
    </row>
    <row r="39" spans="1:10" ht="23.1" customHeight="1" thickBot="1">
      <c r="A39" s="173"/>
      <c r="B39" s="134" t="s">
        <v>6</v>
      </c>
      <c r="C39" s="81" t="str">
        <f>[6]Ит.пр!C9</f>
        <v>ГУСИХАНОВ Турпалали Рамазанович</v>
      </c>
      <c r="D39" s="81" t="str">
        <f>[6]Ит.пр!D9</f>
        <v>09.08.00, КМС</v>
      </c>
      <c r="E39" s="163" t="str">
        <f>[6]Ит.пр!E9</f>
        <v>УФО</v>
      </c>
      <c r="F39" s="81" t="str">
        <f>[6]Ит.пр!F9</f>
        <v>Курганская, Курган, УОР</v>
      </c>
      <c r="G39" s="125">
        <f>[6]Ит.пр!G9</f>
        <v>0</v>
      </c>
      <c r="H39" s="82" t="str">
        <f>[6]Ит.пр!H9</f>
        <v>Герасимов Д.В.</v>
      </c>
      <c r="I39" s="127" t="s">
        <v>15</v>
      </c>
    </row>
    <row r="40" spans="1:10" ht="23.1" hidden="1" customHeight="1">
      <c r="A40" s="96"/>
      <c r="B40" s="132" t="s">
        <v>12</v>
      </c>
      <c r="C40" s="94" t="str">
        <f>[6]Ит.пр!C10</f>
        <v>КАРДАШИН Василий Андреевич</v>
      </c>
      <c r="D40" s="94" t="str">
        <f>[6]Ит.пр!D10</f>
        <v>19.07.00, КМС</v>
      </c>
      <c r="E40" s="94" t="str">
        <f>[6]Ит.пр!E10</f>
        <v>УФО</v>
      </c>
      <c r="F40" s="94" t="str">
        <f>[6]Ит.пр!F10</f>
        <v>Свердловская, В-Пышма, КС "УГМК"</v>
      </c>
      <c r="G40" s="143">
        <f>[6]Ит.пр!G10</f>
        <v>0</v>
      </c>
      <c r="H40" s="95" t="str">
        <f>[6]Ит.пр!H10</f>
        <v>Суханов М.И. Мельников А.Н.</v>
      </c>
      <c r="I40" s="133"/>
    </row>
    <row r="41" spans="1:10" ht="23.1" hidden="1" customHeight="1">
      <c r="A41" s="96"/>
      <c r="B41" s="131" t="s">
        <v>12</v>
      </c>
      <c r="C41" s="150" t="str">
        <f>[6]Ит.пр!C11</f>
        <v>МИНАТУЛЛАЕВ Магомедзапир Багаутдинович</v>
      </c>
      <c r="D41" s="150" t="str">
        <f>[6]Ит.пр!D11</f>
        <v>27.06.98, КМС</v>
      </c>
      <c r="E41" s="150" t="str">
        <f>[6]Ит.пр!E11</f>
        <v>УФО</v>
      </c>
      <c r="F41" s="150" t="str">
        <f>[6]Ит.пр!F11</f>
        <v xml:space="preserve">Хмао-Югра, Радужный, </v>
      </c>
      <c r="G41" s="151">
        <f>[6]Ит.пр!G11</f>
        <v>0</v>
      </c>
      <c r="H41" s="152" t="str">
        <f>[6]Ит.пр!H11</f>
        <v>Сонгуров Б.А. Дыбенко К.В</v>
      </c>
      <c r="I41" s="133"/>
    </row>
    <row r="42" spans="1:10" ht="23.1" hidden="1" customHeight="1" thickBot="1">
      <c r="A42" s="1"/>
      <c r="B42" s="83"/>
      <c r="C42" s="10"/>
      <c r="D42" s="10"/>
      <c r="E42" s="26"/>
      <c r="F42" s="10"/>
      <c r="G42" s="10"/>
      <c r="H42" s="21"/>
      <c r="I42" s="133"/>
      <c r="J42" s="128"/>
    </row>
    <row r="43" spans="1:10" ht="23.1" hidden="1" customHeight="1">
      <c r="A43" s="171" t="s">
        <v>20</v>
      </c>
      <c r="B43" s="75" t="s">
        <v>4</v>
      </c>
      <c r="C43" s="78" t="str">
        <f>[7]Ит.пр!C6</f>
        <v>НУРИЕВ Ильгар Фарсатович</v>
      </c>
      <c r="D43" s="78" t="str">
        <f>[7]Ит.пр!D6</f>
        <v>24.02.99, КМС</v>
      </c>
      <c r="E43" s="78" t="str">
        <f>[7]Ит.пр!E6</f>
        <v>УФО</v>
      </c>
      <c r="F43" s="78" t="str">
        <f>[7]Ит.пр!F6</f>
        <v>Курганская, Курган, СШОР№2</v>
      </c>
      <c r="G43" s="123">
        <f>[7]Ит.пр!G6</f>
        <v>0</v>
      </c>
      <c r="H43" s="79" t="str">
        <f>[7]Ит.пр!H6</f>
        <v>Кудрявцев С.Ю.</v>
      </c>
      <c r="I43" s="133"/>
      <c r="J43" s="128"/>
    </row>
    <row r="44" spans="1:10" ht="23.1" hidden="1" customHeight="1">
      <c r="A44" s="172"/>
      <c r="B44" s="130" t="s">
        <v>5</v>
      </c>
      <c r="C44" s="77" t="str">
        <f>[7]Ит.пр!C7</f>
        <v>КРИНИЦА Максим Александрович</v>
      </c>
      <c r="D44" s="77" t="str">
        <f>[7]Ит.пр!D7</f>
        <v>02.03.99, КМС</v>
      </c>
      <c r="E44" s="77" t="str">
        <f>[7]Ит.пр!E7</f>
        <v>УФО</v>
      </c>
      <c r="F44" s="77" t="str">
        <f>[7]Ит.пр!F7</f>
        <v>Свердловская, Екатеринбург, ПР</v>
      </c>
      <c r="G44" s="124">
        <f>[7]Ит.пр!G7</f>
        <v>0</v>
      </c>
      <c r="H44" s="80" t="str">
        <f>[7]Ит.пр!H7</f>
        <v>Бородин О.Б. Воронов В.В.</v>
      </c>
      <c r="I44" s="133"/>
      <c r="J44" s="128"/>
    </row>
    <row r="45" spans="1:10" ht="23.1" hidden="1" customHeight="1">
      <c r="A45" s="172"/>
      <c r="B45" s="130" t="s">
        <v>6</v>
      </c>
      <c r="C45" s="77" t="str">
        <f>[7]Ит.пр!C8</f>
        <v>ХАЙРУЛЛИН Алексей Александрович</v>
      </c>
      <c r="D45" s="77" t="str">
        <f>[7]Ит.пр!D8</f>
        <v>30.03.00, КМС</v>
      </c>
      <c r="E45" s="77" t="str">
        <f>[7]Ит.пр!E8</f>
        <v>УФО</v>
      </c>
      <c r="F45" s="77" t="str">
        <f>[7]Ит.пр!F8</f>
        <v xml:space="preserve">Челябинская, Челябинск, </v>
      </c>
      <c r="G45" s="124">
        <f>[7]Ит.пр!G8</f>
        <v>0</v>
      </c>
      <c r="H45" s="80" t="str">
        <f>[7]Ит.пр!H8</f>
        <v>Бурлаков Я.И.</v>
      </c>
      <c r="I45" s="133"/>
      <c r="J45" s="128"/>
    </row>
    <row r="46" spans="1:10" ht="23.1" hidden="1" customHeight="1" thickBot="1">
      <c r="A46" s="173"/>
      <c r="B46" s="134" t="s">
        <v>6</v>
      </c>
      <c r="C46" s="81" t="str">
        <f>[7]Ит.пр!C9</f>
        <v>ВОЛОБУЕВ Ярослав Русланович</v>
      </c>
      <c r="D46" s="81" t="str">
        <f>[7]Ит.пр!D9</f>
        <v>14.07.98, КМС</v>
      </c>
      <c r="E46" s="81" t="str">
        <f>[7]Ит.пр!E9</f>
        <v>УФО</v>
      </c>
      <c r="F46" s="81" t="str">
        <f>[7]Ит.пр!F9</f>
        <v>Курганская, Курган, СШОР№2</v>
      </c>
      <c r="G46" s="125">
        <f>[7]Ит.пр!G9</f>
        <v>0</v>
      </c>
      <c r="H46" s="82" t="str">
        <f>[7]Ит.пр!H9</f>
        <v>Кудрявцев С.Ю.</v>
      </c>
      <c r="I46" s="133"/>
    </row>
    <row r="47" spans="1:10" ht="23.1" hidden="1" customHeight="1">
      <c r="A47" s="96"/>
      <c r="B47" s="132" t="s">
        <v>12</v>
      </c>
      <c r="C47" s="94" t="str">
        <f>[7]Ит.пр!C10</f>
        <v>ХАБИБОВ Эльнар Раянович</v>
      </c>
      <c r="D47" s="94" t="str">
        <f>[7]Ит.пр!D10</f>
        <v>27.11.99, 1р</v>
      </c>
      <c r="E47" s="94" t="str">
        <f>[7]Ит.пр!E10</f>
        <v>УФО</v>
      </c>
      <c r="F47" s="94" t="str">
        <f>[7]Ит.пр!F10</f>
        <v>Свердловская, Екатеринбург, ПР</v>
      </c>
      <c r="G47" s="143">
        <f>[7]Ит.пр!G10</f>
        <v>0</v>
      </c>
      <c r="H47" s="95" t="str">
        <f>[7]Ит.пр!H10</f>
        <v>Козлов Н.А.</v>
      </c>
      <c r="I47" s="133"/>
    </row>
    <row r="48" spans="1:10" ht="23.1" hidden="1" customHeight="1" thickBot="1">
      <c r="A48" s="97"/>
      <c r="B48" s="134" t="s">
        <v>12</v>
      </c>
      <c r="C48" s="81" t="str">
        <f>[7]Ит.пр!C11</f>
        <v>ДОРОШЕНКО Вячеслав Тимофеевич</v>
      </c>
      <c r="D48" s="81" t="str">
        <f>[7]Ит.пр!D11</f>
        <v>04.09.00, КМС</v>
      </c>
      <c r="E48" s="81" t="str">
        <f>[7]Ит.пр!E11</f>
        <v>УФО</v>
      </c>
      <c r="F48" s="81" t="str">
        <f>[7]Ит.пр!F11</f>
        <v>Свердловская, Екатеринбург, БУРЕВЕСТНИК</v>
      </c>
      <c r="G48" s="125">
        <f>[7]Ит.пр!G11</f>
        <v>0</v>
      </c>
      <c r="H48" s="82" t="str">
        <f>[7]Ит.пр!H11</f>
        <v>Печуров Е.А.</v>
      </c>
      <c r="I48" s="11"/>
    </row>
    <row r="49" spans="1:10" ht="23.1" hidden="1" customHeight="1" thickBot="1">
      <c r="B49" s="13"/>
      <c r="C49" s="9"/>
      <c r="D49" s="9"/>
      <c r="E49" s="25"/>
      <c r="F49" s="9"/>
      <c r="G49" s="126"/>
      <c r="H49" s="22"/>
      <c r="I49" s="133"/>
      <c r="J49" s="128"/>
    </row>
    <row r="50" spans="1:10" ht="23.1" hidden="1" customHeight="1">
      <c r="A50" s="171" t="s">
        <v>21</v>
      </c>
      <c r="B50" s="75" t="s">
        <v>4</v>
      </c>
      <c r="C50" s="78" t="str">
        <f>[8]Ит.пр!C6</f>
        <v>ПОНОМАРЕВ Никита Владимирович</v>
      </c>
      <c r="D50" s="78" t="str">
        <f>[8]Ит.пр!D6</f>
        <v>05.06.99, КМС</v>
      </c>
      <c r="E50" s="78" t="str">
        <f>[8]Ит.пр!E6</f>
        <v>УФО</v>
      </c>
      <c r="F50" s="78" t="str">
        <f>[8]Ит.пр!F6</f>
        <v>Курганская, Куртамыш, СШОР№2</v>
      </c>
      <c r="G50" s="123">
        <f>[8]Ит.пр!G6</f>
        <v>0</v>
      </c>
      <c r="H50" s="79" t="str">
        <f>[8]Ит.пр!H6</f>
        <v>Пирогов И.Ю.</v>
      </c>
      <c r="I50" s="133"/>
      <c r="J50" s="128"/>
    </row>
    <row r="51" spans="1:10" ht="23.1" hidden="1" customHeight="1">
      <c r="A51" s="172"/>
      <c r="B51" s="130" t="s">
        <v>5</v>
      </c>
      <c r="C51" s="77" t="str">
        <f>[8]Ит.пр!C7</f>
        <v>МАРТЫНОВ Антон Евгеньевич</v>
      </c>
      <c r="D51" s="77" t="str">
        <f>[8]Ит.пр!D7</f>
        <v>13.11.98, КМС</v>
      </c>
      <c r="E51" s="77" t="str">
        <f>[8]Ит.пр!E7</f>
        <v>УФО</v>
      </c>
      <c r="F51" s="77" t="str">
        <f>[8]Ит.пр!F7</f>
        <v>Свердловская, Екатеринбург, ПР</v>
      </c>
      <c r="G51" s="124">
        <f>[8]Ит.пр!G7</f>
        <v>0</v>
      </c>
      <c r="H51" s="80" t="str">
        <f>[8]Ит.пр!H7</f>
        <v>Коростелев А.Б.</v>
      </c>
      <c r="I51" s="133"/>
      <c r="J51" s="128"/>
    </row>
    <row r="52" spans="1:10" ht="23.1" hidden="1" customHeight="1">
      <c r="A52" s="172"/>
      <c r="B52" s="130" t="s">
        <v>6</v>
      </c>
      <c r="C52" s="77" t="str">
        <f>[8]Ит.пр!C8</f>
        <v>ШИТОВ Алексей Игоревич</v>
      </c>
      <c r="D52" s="77" t="str">
        <f>[8]Ит.пр!D8</f>
        <v>14.05.99, КМС</v>
      </c>
      <c r="E52" s="77" t="str">
        <f>[8]Ит.пр!E8</f>
        <v>УФО</v>
      </c>
      <c r="F52" s="77" t="str">
        <f>[8]Ит.пр!F8</f>
        <v>Свердловская, Екатеринбург, ПР</v>
      </c>
      <c r="G52" s="124">
        <f>[8]Ит.пр!G8</f>
        <v>0</v>
      </c>
      <c r="H52" s="80" t="str">
        <f>[8]Ит.пр!H8</f>
        <v>Макуха А.Н. Савинский В.А.</v>
      </c>
      <c r="I52" s="133"/>
      <c r="J52" s="128"/>
    </row>
    <row r="53" spans="1:10" ht="23.1" hidden="1" customHeight="1" thickBot="1">
      <c r="A53" s="173"/>
      <c r="B53" s="134" t="s">
        <v>6</v>
      </c>
      <c r="C53" s="81" t="str">
        <f>[8]Ит.пр!C9</f>
        <v>МОСКОВСКИХ Вячеслав Андреевич</v>
      </c>
      <c r="D53" s="81" t="str">
        <f>[8]Ит.пр!D9</f>
        <v>19.06.00, КМС</v>
      </c>
      <c r="E53" s="81" t="str">
        <f>[8]Ит.пр!E9</f>
        <v>УФО</v>
      </c>
      <c r="F53" s="81" t="str">
        <f>[8]Ит.пр!F9</f>
        <v>Свердловская, Екатеринбург, ПР</v>
      </c>
      <c r="G53" s="125">
        <f>[8]Ит.пр!G9</f>
        <v>0</v>
      </c>
      <c r="H53" s="82" t="str">
        <f>[8]Ит.пр!H9</f>
        <v>Макуха А.Н.</v>
      </c>
      <c r="I53" s="133"/>
    </row>
    <row r="54" spans="1:10" ht="23.1" hidden="1" customHeight="1">
      <c r="A54" s="146"/>
      <c r="B54" s="132" t="s">
        <v>12</v>
      </c>
      <c r="C54" s="94" t="str">
        <f>[8]Ит.пр!C10</f>
        <v>ЛИСИН Василий Сергеевич</v>
      </c>
      <c r="D54" s="94" t="str">
        <f>[8]Ит.пр!D10</f>
        <v>10.02.99, КМС</v>
      </c>
      <c r="E54" s="94" t="str">
        <f>[8]Ит.пр!E10</f>
        <v>УФО</v>
      </c>
      <c r="F54" s="94" t="str">
        <f>[8]Ит.пр!F10</f>
        <v>Курганская, Курган, СШОР№1</v>
      </c>
      <c r="G54" s="143">
        <f>[8]Ит.пр!G10</f>
        <v>0</v>
      </c>
      <c r="H54" s="95" t="str">
        <f>[8]Ит.пр!H10</f>
        <v>Лаврентьев О.А. Осипов В.Ю.</v>
      </c>
      <c r="I54" s="133"/>
    </row>
    <row r="55" spans="1:10" ht="23.1" hidden="1" customHeight="1" thickBot="1">
      <c r="A55" s="145"/>
      <c r="B55" s="134" t="s">
        <v>12</v>
      </c>
      <c r="C55" s="81" t="str">
        <f>[8]Ит.пр!C11</f>
        <v>НОВОЖИЛОВ Михаил Михайлович</v>
      </c>
      <c r="D55" s="81" t="str">
        <f>[8]Ит.пр!D11</f>
        <v>28.12.00, КМС</v>
      </c>
      <c r="E55" s="81" t="str">
        <f>[8]Ит.пр!E11</f>
        <v>УФО</v>
      </c>
      <c r="F55" s="81" t="str">
        <f>[8]Ит.пр!F11</f>
        <v>Свердловская, Екатеринбург, БУРЕВЕСТНИК</v>
      </c>
      <c r="G55" s="125">
        <f>[8]Ит.пр!G11</f>
        <v>0</v>
      </c>
      <c r="H55" s="82" t="str">
        <f>[8]Ит.пр!H11</f>
        <v>Печуров Е.А.</v>
      </c>
      <c r="I55" s="11"/>
    </row>
    <row r="56" spans="1:10" ht="23.1" hidden="1" customHeight="1" thickBot="1">
      <c r="B56" s="84"/>
      <c r="C56" s="85"/>
      <c r="D56" s="85"/>
      <c r="E56" s="86"/>
      <c r="F56" s="85"/>
      <c r="G56" s="136"/>
      <c r="H56" s="87"/>
      <c r="I56" s="133"/>
      <c r="J56" s="128"/>
    </row>
    <row r="57" spans="1:10" ht="23.1" hidden="1" customHeight="1">
      <c r="A57" s="171" t="s">
        <v>22</v>
      </c>
      <c r="B57" s="75" t="s">
        <v>4</v>
      </c>
      <c r="C57" s="78" t="str">
        <f>[9]Ит.пр!C6</f>
        <v>ШУВАЕВ Дмитрий Сергеевич</v>
      </c>
      <c r="D57" s="78" t="str">
        <f>[9]Ит.пр!D6</f>
        <v>31.01.98, МС</v>
      </c>
      <c r="E57" s="78" t="str">
        <f>[9]Ит.пр!E6</f>
        <v>УФО</v>
      </c>
      <c r="F57" s="78" t="str">
        <f>[9]Ит.пр!F6</f>
        <v>Свердловская, В-Пышма, КС "УГМК"</v>
      </c>
      <c r="G57" s="123">
        <f>[9]Ит.пр!G6</f>
        <v>0</v>
      </c>
      <c r="H57" s="79" t="str">
        <f>[9]Ит.пр!H6</f>
        <v>Суханов М.И. Мельников А.Н.</v>
      </c>
      <c r="I57" s="133"/>
      <c r="J57" s="128"/>
    </row>
    <row r="58" spans="1:10" ht="23.1" hidden="1" customHeight="1">
      <c r="A58" s="172"/>
      <c r="B58" s="130" t="s">
        <v>5</v>
      </c>
      <c r="C58" s="77" t="str">
        <f>[9]Ит.пр!C7</f>
        <v>КУЗНЕЦОВ Сергей Владимирович</v>
      </c>
      <c r="D58" s="77" t="str">
        <f>[9]Ит.пр!D7</f>
        <v>14..0.4., КМС</v>
      </c>
      <c r="E58" s="77" t="str">
        <f>[9]Ит.пр!E7</f>
        <v>УФО</v>
      </c>
      <c r="F58" s="77" t="str">
        <f>[9]Ит.пр!F7</f>
        <v xml:space="preserve">Хмао-Югра, Нижневартовск, </v>
      </c>
      <c r="G58" s="124">
        <f>[9]Ит.пр!G7</f>
        <v>0</v>
      </c>
      <c r="H58" s="80" t="str">
        <f>[9]Ит.пр!H7</f>
        <v>Пленкин А.В.</v>
      </c>
      <c r="I58" s="133"/>
      <c r="J58" s="128"/>
    </row>
    <row r="59" spans="1:10" ht="23.1" hidden="1" customHeight="1">
      <c r="A59" s="172"/>
      <c r="B59" s="130" t="s">
        <v>6</v>
      </c>
      <c r="C59" s="77" t="str">
        <f>[9]Ит.пр!C8</f>
        <v>АЛЕШИН Виталий Михайлович</v>
      </c>
      <c r="D59" s="77" t="str">
        <f>[9]Ит.пр!D8</f>
        <v>03.03.98, КМС</v>
      </c>
      <c r="E59" s="77" t="str">
        <f>[9]Ит.пр!E8</f>
        <v>УФО</v>
      </c>
      <c r="F59" s="77" t="str">
        <f>[9]Ит.пр!F8</f>
        <v xml:space="preserve">Челябинская, Челябинск, </v>
      </c>
      <c r="G59" s="124">
        <f>[9]Ит.пр!G8</f>
        <v>0</v>
      </c>
      <c r="H59" s="80" t="str">
        <f>[9]Ит.пр!H8</f>
        <v>Кадолин В.И. Якупов Р.Г.</v>
      </c>
      <c r="I59" s="133"/>
      <c r="J59" s="128"/>
    </row>
    <row r="60" spans="1:10" ht="23.1" hidden="1" customHeight="1" thickBot="1">
      <c r="A60" s="173"/>
      <c r="B60" s="134" t="s">
        <v>6</v>
      </c>
      <c r="C60" s="81" t="str">
        <f>[9]Ит.пр!C9</f>
        <v>САМОЙЛЕНКО Кирилл Сергеевич</v>
      </c>
      <c r="D60" s="81" t="str">
        <f>[9]Ит.пр!D9</f>
        <v>14.05.99, КМС</v>
      </c>
      <c r="E60" s="81" t="str">
        <f>[9]Ит.пр!E9</f>
        <v>УФО</v>
      </c>
      <c r="F60" s="81" t="str">
        <f>[9]Ит.пр!F9</f>
        <v xml:space="preserve">Челябинская, Челябинск, </v>
      </c>
      <c r="G60" s="125">
        <f>[9]Ит.пр!G9</f>
        <v>0</v>
      </c>
      <c r="H60" s="82" t="str">
        <f>[9]Ит.пр!H9</f>
        <v>Петько М.А.</v>
      </c>
      <c r="I60" s="133"/>
    </row>
    <row r="61" spans="1:10" ht="23.1" hidden="1" customHeight="1">
      <c r="A61" s="146"/>
      <c r="B61" s="132" t="s">
        <v>12</v>
      </c>
      <c r="C61" s="94" t="str">
        <f>[9]Ит.пр!C10</f>
        <v>ПИВОВАРОВ Матвей Андреевич</v>
      </c>
      <c r="D61" s="94" t="str">
        <f>[9]Ит.пр!D10</f>
        <v>23.04.99, КМС</v>
      </c>
      <c r="E61" s="94" t="str">
        <f>[9]Ит.пр!E10</f>
        <v>УФО</v>
      </c>
      <c r="F61" s="94" t="str">
        <f>[9]Ит.пр!F10</f>
        <v>Свердловская, Екатеринбург, ПР</v>
      </c>
      <c r="G61" s="143">
        <f>[9]Ит.пр!G10</f>
        <v>0</v>
      </c>
      <c r="H61" s="95" t="str">
        <f>[9]Ит.пр!H10</f>
        <v>Старков М.А. Пивоваров А.Л.</v>
      </c>
      <c r="I61" s="133"/>
    </row>
    <row r="62" spans="1:10" ht="23.1" hidden="1" customHeight="1" thickBot="1">
      <c r="A62" s="145"/>
      <c r="B62" s="134" t="s">
        <v>12</v>
      </c>
      <c r="C62" s="81" t="str">
        <f>[9]Ит.пр!C11</f>
        <v>АХМАДЕЕВ Иван Романович</v>
      </c>
      <c r="D62" s="81" t="str">
        <f>[9]Ит.пр!D11</f>
        <v>30.01.99, 1р</v>
      </c>
      <c r="E62" s="81" t="str">
        <f>[9]Ит.пр!E11</f>
        <v>УФО</v>
      </c>
      <c r="F62" s="81" t="str">
        <f>[9]Ит.пр!F11</f>
        <v xml:space="preserve">Челябинская, Челябинск, </v>
      </c>
      <c r="G62" s="125">
        <f>[9]Ит.пр!G11</f>
        <v>0</v>
      </c>
      <c r="H62" s="82" t="str">
        <f>[9]Ит.пр!H11</f>
        <v>Кадолин В.И.</v>
      </c>
      <c r="I62" s="11"/>
    </row>
    <row r="63" spans="1:10" ht="23.1" hidden="1" customHeight="1" thickBot="1">
      <c r="B63" s="13"/>
      <c r="C63" s="9"/>
      <c r="D63" s="9"/>
      <c r="E63" s="25"/>
      <c r="F63" s="9"/>
      <c r="G63" s="9"/>
      <c r="H63" s="22"/>
      <c r="I63" s="133"/>
      <c r="J63" s="128"/>
    </row>
    <row r="64" spans="1:10" ht="23.1" hidden="1" customHeight="1">
      <c r="A64" s="171" t="s">
        <v>23</v>
      </c>
      <c r="B64" s="75" t="s">
        <v>4</v>
      </c>
      <c r="C64" s="78" t="str">
        <f>[10]Ит.пр!C6</f>
        <v>ПОЗНАХИРКО Глеб Игоревич</v>
      </c>
      <c r="D64" s="78" t="str">
        <f>[10]Ит.пр!D6</f>
        <v>20.04.99, КМС</v>
      </c>
      <c r="E64" s="78" t="str">
        <f>[10]Ит.пр!E6</f>
        <v>УФО</v>
      </c>
      <c r="F64" s="78" t="str">
        <f>[10]Ит.пр!F6</f>
        <v>Свердловская, В-Пышма, КС "УГМК"</v>
      </c>
      <c r="G64" s="123">
        <f>[10]Ит.пр!G6</f>
        <v>0</v>
      </c>
      <c r="H64" s="79" t="str">
        <f>[10]Ит.пр!H6</f>
        <v>Стенников В.Г. Мельников А.Н.</v>
      </c>
      <c r="I64" s="133"/>
      <c r="J64" s="128"/>
    </row>
    <row r="65" spans="1:10" ht="23.1" hidden="1" customHeight="1">
      <c r="A65" s="172"/>
      <c r="B65" s="130" t="s">
        <v>5</v>
      </c>
      <c r="C65" s="77" t="str">
        <f>[10]Ит.пр!C7</f>
        <v>ЦИУЛИН Александр Вячеславович</v>
      </c>
      <c r="D65" s="77" t="str">
        <f>[10]Ит.пр!D7</f>
        <v>04.11.99, КМС</v>
      </c>
      <c r="E65" s="77" t="str">
        <f>[10]Ит.пр!E7</f>
        <v>УФО</v>
      </c>
      <c r="F65" s="77" t="str">
        <f>[10]Ит.пр!F7</f>
        <v>Свердловская, В-Пышма, КС "УГМК"</v>
      </c>
      <c r="G65" s="124">
        <f>[10]Ит.пр!G7</f>
        <v>0</v>
      </c>
      <c r="H65" s="80" t="str">
        <f>[10]Ит.пр!H7</f>
        <v>Суханов М.И. Мельников А.Н.</v>
      </c>
      <c r="I65" s="133"/>
      <c r="J65" s="128"/>
    </row>
    <row r="66" spans="1:10" ht="23.1" hidden="1" customHeight="1">
      <c r="A66" s="172"/>
      <c r="B66" s="130" t="s">
        <v>6</v>
      </c>
      <c r="C66" s="77" t="str">
        <f>[10]Ит.пр!C8</f>
        <v>АЛЛАЯРОВ Евгений Тимурович</v>
      </c>
      <c r="D66" s="77" t="str">
        <f>[10]Ит.пр!D8</f>
        <v>27.03.98, КМС</v>
      </c>
      <c r="E66" s="77" t="str">
        <f>[10]Ит.пр!E8</f>
        <v>УФО</v>
      </c>
      <c r="F66" s="77" t="str">
        <f>[10]Ит.пр!F8</f>
        <v xml:space="preserve">Хмао-Югра, Сургут, </v>
      </c>
      <c r="G66" s="124">
        <f>[10]Ит.пр!G8</f>
        <v>0</v>
      </c>
      <c r="H66" s="80" t="str">
        <f>[10]Ит.пр!H8</f>
        <v>Головко В.И. Кунакузин Е.А.</v>
      </c>
      <c r="I66" s="133"/>
      <c r="J66" s="128"/>
    </row>
    <row r="67" spans="1:10" ht="23.1" hidden="1" customHeight="1" thickBot="1">
      <c r="A67" s="173"/>
      <c r="B67" s="134" t="s">
        <v>6</v>
      </c>
      <c r="C67" s="81" t="str">
        <f>[10]Ит.пр!C9</f>
        <v>НАТРОШВИЛИ Тамаз Зурабович</v>
      </c>
      <c r="D67" s="81" t="str">
        <f>[10]Ит.пр!D9</f>
        <v>18.06.99, КМС</v>
      </c>
      <c r="E67" s="81" t="str">
        <f>[10]Ит.пр!E9</f>
        <v>УФО</v>
      </c>
      <c r="F67" s="81" t="str">
        <f>[10]Ит.пр!F9</f>
        <v>Тюменская, Тюмень, ПН</v>
      </c>
      <c r="G67" s="125">
        <f>[10]Ит.пр!G9</f>
        <v>0</v>
      </c>
      <c r="H67" s="82" t="str">
        <f>[10]Ит.пр!H9</f>
        <v>Николаев А.А.</v>
      </c>
      <c r="I67" s="133"/>
    </row>
    <row r="68" spans="1:10" ht="23.1" hidden="1" customHeight="1">
      <c r="A68" s="96"/>
      <c r="B68" s="132" t="s">
        <v>12</v>
      </c>
      <c r="C68" s="94" t="str">
        <f>[10]Ит.пр!C10</f>
        <v>БАЛАЕВ Олег Игоревич</v>
      </c>
      <c r="D68" s="94" t="str">
        <f>[10]Ит.пр!D10</f>
        <v>13.07.98, КМС</v>
      </c>
      <c r="E68" s="94" t="str">
        <f>[10]Ит.пр!E10</f>
        <v>УФО</v>
      </c>
      <c r="F68" s="94" t="str">
        <f>[10]Ит.пр!F10</f>
        <v>Тюменская, Тюмень, ВТ</v>
      </c>
      <c r="G68" s="143">
        <f>[10]Ит.пр!G10</f>
        <v>0</v>
      </c>
      <c r="H68" s="95" t="str">
        <f>[10]Ит.пр!H10</f>
        <v>Николаев А.А.</v>
      </c>
      <c r="I68" s="133"/>
    </row>
    <row r="69" spans="1:10" ht="23.1" hidden="1" customHeight="1" thickBot="1">
      <c r="A69" s="97"/>
      <c r="B69" s="134" t="s">
        <v>13</v>
      </c>
      <c r="C69" s="81" t="str">
        <f>[10]Ит.пр!C11</f>
        <v>ЗАФАРОВ Артур Ильшатович</v>
      </c>
      <c r="D69" s="81" t="str">
        <f>[10]Ит.пр!D11</f>
        <v>17.05.99, 1р</v>
      </c>
      <c r="E69" s="81" t="str">
        <f>[10]Ит.пр!E11</f>
        <v>УФО</v>
      </c>
      <c r="F69" s="81" t="str">
        <f>[10]Ит.пр!F11</f>
        <v xml:space="preserve">Челябинская, Челябинск, </v>
      </c>
      <c r="G69" s="125">
        <f>[10]Ит.пр!G11</f>
        <v>0</v>
      </c>
      <c r="H69" s="82" t="str">
        <f>[10]Ит.пр!H11</f>
        <v>Кадолин В.И.</v>
      </c>
      <c r="I69" s="11"/>
    </row>
    <row r="70" spans="1:10" ht="23.1" hidden="1" customHeight="1" thickBot="1">
      <c r="A70" s="1"/>
      <c r="B70" s="83"/>
      <c r="C70" s="10"/>
      <c r="D70" s="10"/>
      <c r="E70" s="26"/>
      <c r="F70" s="10"/>
      <c r="G70" s="137"/>
      <c r="H70" s="21"/>
      <c r="I70" s="133"/>
      <c r="J70" s="128"/>
    </row>
    <row r="71" spans="1:10" ht="23.1" hidden="1" customHeight="1">
      <c r="A71" s="171" t="s">
        <v>153</v>
      </c>
      <c r="B71" s="75" t="s">
        <v>4</v>
      </c>
      <c r="C71" s="89" t="str">
        <f>[11]Ит.пр!C6</f>
        <v>ПЕТРОВ Святослав Васильевич</v>
      </c>
      <c r="D71" s="89" t="str">
        <f>[11]Ит.пр!D6</f>
        <v>29.07.99, КМС</v>
      </c>
      <c r="E71" s="89" t="str">
        <f>[11]Ит.пр!E6</f>
        <v>УФО</v>
      </c>
      <c r="F71" s="89" t="str">
        <f>[11]Ит.пр!F6</f>
        <v>Свердловская, В-Пышма, КС "УГМК"</v>
      </c>
      <c r="G71" s="139">
        <f>[11]Ит.пр!G6</f>
        <v>0</v>
      </c>
      <c r="H71" s="90" t="str">
        <f>[11]Ит.пр!H6</f>
        <v>Суханов М.И. Мельников А.Н.</v>
      </c>
      <c r="I71" s="133"/>
      <c r="J71" s="128"/>
    </row>
    <row r="72" spans="1:10" ht="23.1" hidden="1" customHeight="1">
      <c r="A72" s="172"/>
      <c r="B72" s="130" t="s">
        <v>5</v>
      </c>
      <c r="C72" s="88" t="str">
        <f>[11]Ит.пр!C7</f>
        <v>АХМАДЫШИН Амир Салаватович</v>
      </c>
      <c r="D72" s="88" t="str">
        <f>[11]Ит.пр!D7</f>
        <v>03.06.98, МС</v>
      </c>
      <c r="E72" s="88" t="str">
        <f>[11]Ит.пр!E7</f>
        <v>УФО</v>
      </c>
      <c r="F72" s="88" t="str">
        <f>[11]Ит.пр!F7</f>
        <v>Свердловская, В-Пышма, КС "УГМК"</v>
      </c>
      <c r="G72" s="138">
        <f>[11]Ит.пр!G7</f>
        <v>0</v>
      </c>
      <c r="H72" s="91" t="str">
        <f>[11]Ит.пр!H7</f>
        <v>Суханов М.И. Мельников А.Н.</v>
      </c>
      <c r="I72" s="133"/>
      <c r="J72" s="128"/>
    </row>
    <row r="73" spans="1:10" ht="23.1" hidden="1" customHeight="1">
      <c r="A73" s="172"/>
      <c r="B73" s="130" t="s">
        <v>6</v>
      </c>
      <c r="C73" s="88" t="str">
        <f>[11]Ит.пр!C8</f>
        <v>ГАЧАЕВ Тагир Олхазурович</v>
      </c>
      <c r="D73" s="88" t="str">
        <f>[11]Ит.пр!D8</f>
        <v>09.09.98, КМС</v>
      </c>
      <c r="E73" s="88" t="str">
        <f>[11]Ит.пр!E8</f>
        <v>УФО</v>
      </c>
      <c r="F73" s="88" t="str">
        <f>[11]Ит.пр!F8</f>
        <v xml:space="preserve">Хмао-Югра, Нижневартовск, </v>
      </c>
      <c r="G73" s="138">
        <f>[11]Ит.пр!G8</f>
        <v>0</v>
      </c>
      <c r="H73" s="91" t="str">
        <f>[11]Ит.пр!H8</f>
        <v>Кобелев В.Н.</v>
      </c>
      <c r="I73" s="133"/>
      <c r="J73" s="128"/>
    </row>
    <row r="74" spans="1:10" ht="23.1" hidden="1" customHeight="1" thickBot="1">
      <c r="A74" s="173"/>
      <c r="B74" s="134" t="s">
        <v>6</v>
      </c>
      <c r="C74" s="92" t="str">
        <f>[11]Ит.пр!C9</f>
        <v>ФОМИН Александр Александрович</v>
      </c>
      <c r="D74" s="92" t="str">
        <f>[11]Ит.пр!D9</f>
        <v>22.08.99, КМС</v>
      </c>
      <c r="E74" s="92" t="str">
        <f>[11]Ит.пр!E9</f>
        <v>УФО</v>
      </c>
      <c r="F74" s="92" t="str">
        <f>[11]Ит.пр!F9</f>
        <v>Свердловская, Екатеринбург, ПР</v>
      </c>
      <c r="G74" s="140">
        <f>[11]Ит.пр!G9</f>
        <v>0</v>
      </c>
      <c r="H74" s="93" t="str">
        <f>[11]Ит.пр!H9</f>
        <v>Палабугин С.А.</v>
      </c>
      <c r="I74" s="133"/>
    </row>
    <row r="75" spans="1:10" ht="23.1" hidden="1" customHeight="1">
      <c r="A75" s="146"/>
      <c r="B75" s="132" t="s">
        <v>12</v>
      </c>
      <c r="C75" s="147" t="str">
        <f>[11]Ит.пр!C10</f>
        <v>РЮМКИН Денис Андреевич</v>
      </c>
      <c r="D75" s="147" t="str">
        <f>[11]Ит.пр!D10</f>
        <v>16.05.99, 1р</v>
      </c>
      <c r="E75" s="147" t="str">
        <f>[11]Ит.пр!E10</f>
        <v>УФО</v>
      </c>
      <c r="F75" s="147" t="str">
        <f>[11]Ит.пр!F10</f>
        <v>Свердловская, Екатеринбург, УРФУ</v>
      </c>
      <c r="G75" s="148">
        <f>[11]Ит.пр!G10</f>
        <v>0</v>
      </c>
      <c r="H75" s="149" t="str">
        <f>[11]Ит.пр!H10</f>
        <v>Пышминцев В.А.</v>
      </c>
      <c r="I75" s="133"/>
    </row>
    <row r="76" spans="1:10" ht="23.1" hidden="1" customHeight="1" thickBot="1">
      <c r="A76" s="145"/>
      <c r="B76" s="134" t="s">
        <v>12</v>
      </c>
      <c r="C76" s="92" t="str">
        <f>[11]Ит.пр!C11</f>
        <v/>
      </c>
      <c r="D76" s="92" t="str">
        <f>[11]Ит.пр!D11</f>
        <v/>
      </c>
      <c r="E76" s="92" t="str">
        <f>[11]Ит.пр!E11</f>
        <v/>
      </c>
      <c r="F76" s="92" t="str">
        <f>[11]Ит.пр!F11</f>
        <v/>
      </c>
      <c r="G76" s="140" t="str">
        <f>[11]Ит.пр!G11</f>
        <v/>
      </c>
      <c r="H76" s="93" t="str">
        <f>[11]Ит.пр!H11</f>
        <v/>
      </c>
      <c r="I76" s="11"/>
    </row>
    <row r="77" spans="1:10" ht="23.1" hidden="1" customHeight="1" thickBot="1">
      <c r="B77" s="12"/>
      <c r="C77" s="3"/>
      <c r="D77" s="4"/>
      <c r="E77" s="4"/>
      <c r="F77" s="5"/>
      <c r="G77" s="5"/>
      <c r="H77" s="3"/>
      <c r="I77" s="141">
        <f>[12]Ит.пр!I6</f>
        <v>0</v>
      </c>
      <c r="J77" s="129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41">
        <f>[12]Ит.пр!I8</f>
        <v>0</v>
      </c>
      <c r="J78" s="129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 Стенников</v>
      </c>
      <c r="G79" s="24"/>
      <c r="H79" s="6"/>
      <c r="I79" s="133"/>
      <c r="J79" s="128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/г.Курган/</v>
      </c>
      <c r="G80" s="23"/>
      <c r="H80" s="7"/>
      <c r="I80" s="133"/>
      <c r="J80" s="128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 Сапунов</v>
      </c>
      <c r="G81" s="24"/>
      <c r="H81" s="6"/>
      <c r="I81" s="133"/>
    </row>
    <row r="82" spans="1:19" ht="23.1" customHeight="1">
      <c r="C82" s="1"/>
      <c r="F82" t="str">
        <f>[1]реквизиты!$G$9</f>
        <v>/Качканар/</v>
      </c>
      <c r="H82" s="7"/>
      <c r="I82" s="13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11"/>
    <mergeCell ref="A15:A18"/>
    <mergeCell ref="A22:A25"/>
    <mergeCell ref="A29:A32"/>
    <mergeCell ref="A36:A39"/>
    <mergeCell ref="A43:A46"/>
    <mergeCell ref="A50:A53"/>
    <mergeCell ref="A57:A60"/>
    <mergeCell ref="A64:A67"/>
    <mergeCell ref="A71:A74"/>
  </mergeCells>
  <conditionalFormatting sqref="G21 G28 G35 G42 G49 G56 G63 G70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3"/>
  <sheetViews>
    <sheetView tabSelected="1" topLeftCell="A66" zoomScaleNormal="100" workbookViewId="0">
      <selection sqref="A1:I82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9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80" t="s">
        <v>7</v>
      </c>
      <c r="B1" s="180"/>
      <c r="C1" s="180"/>
      <c r="D1" s="180"/>
      <c r="E1" s="180"/>
      <c r="F1" s="180"/>
      <c r="G1" s="180"/>
      <c r="H1" s="180"/>
      <c r="I1" s="180"/>
    </row>
    <row r="2" spans="1:10" ht="29.25" customHeight="1">
      <c r="A2" s="166" t="s">
        <v>8</v>
      </c>
      <c r="B2" s="166"/>
      <c r="C2" s="166"/>
      <c r="D2" s="166"/>
      <c r="E2" s="166"/>
      <c r="F2" s="166"/>
      <c r="G2" s="166"/>
      <c r="H2" s="166"/>
      <c r="I2" s="166"/>
    </row>
    <row r="3" spans="1:10" ht="40.5" customHeight="1">
      <c r="A3" s="181" t="str">
        <f>[1]реквизиты!$A$2</f>
        <v>Первенство Уральского федерального округа по самбо среди юниоров 1998-99г.р.</v>
      </c>
      <c r="B3" s="181"/>
      <c r="C3" s="181"/>
      <c r="D3" s="181"/>
      <c r="E3" s="181"/>
      <c r="F3" s="181"/>
      <c r="G3" s="181"/>
      <c r="H3" s="181"/>
      <c r="I3" s="181"/>
    </row>
    <row r="4" spans="1:10" ht="16.5" customHeight="1" thickBot="1">
      <c r="A4" s="166" t="str">
        <f>[1]реквизиты!$A$3</f>
        <v>15-16  декабря 2017г.                                              г.Верхняя Пышма</v>
      </c>
      <c r="B4" s="166"/>
      <c r="C4" s="166"/>
      <c r="D4" s="166"/>
      <c r="E4" s="166"/>
      <c r="F4" s="166"/>
      <c r="G4" s="166"/>
      <c r="H4" s="166"/>
      <c r="I4" s="166"/>
    </row>
    <row r="5" spans="1:10" ht="3.75" hidden="1" customHeight="1" thickBot="1">
      <c r="A5" s="166"/>
      <c r="B5" s="166"/>
      <c r="C5" s="166"/>
      <c r="D5" s="166"/>
      <c r="E5" s="166"/>
      <c r="F5" s="166"/>
      <c r="G5" s="166"/>
      <c r="H5" s="166"/>
      <c r="I5" s="166"/>
    </row>
    <row r="6" spans="1:10" ht="11.1" customHeight="1">
      <c r="B6" s="177" t="s">
        <v>0</v>
      </c>
      <c r="C6" s="169" t="s">
        <v>1</v>
      </c>
      <c r="D6" s="169" t="s">
        <v>2</v>
      </c>
      <c r="E6" s="169" t="s">
        <v>16</v>
      </c>
      <c r="F6" s="169" t="s">
        <v>17</v>
      </c>
      <c r="G6" s="167"/>
      <c r="H6" s="182" t="s">
        <v>3</v>
      </c>
      <c r="I6" s="184"/>
    </row>
    <row r="7" spans="1:10" ht="13.5" customHeight="1" thickBot="1">
      <c r="B7" s="178"/>
      <c r="C7" s="170"/>
      <c r="D7" s="170"/>
      <c r="E7" s="170"/>
      <c r="F7" s="170"/>
      <c r="G7" s="168"/>
      <c r="H7" s="183"/>
      <c r="I7" s="184"/>
    </row>
    <row r="8" spans="1:10" ht="23.1" hidden="1" customHeight="1">
      <c r="A8" s="171" t="s">
        <v>9</v>
      </c>
      <c r="B8" s="118" t="s">
        <v>4</v>
      </c>
      <c r="C8" s="78" t="str">
        <f>[2]Ит.пр!C6</f>
        <v>ИВАНОВ Кирилл Евгеньевич</v>
      </c>
      <c r="D8" s="78" t="str">
        <f>[2]Ит.пр!D6</f>
        <v>11.08.00, КМС</v>
      </c>
      <c r="E8" s="78" t="str">
        <f>[2]Ит.пр!E6</f>
        <v>УФО</v>
      </c>
      <c r="F8" s="78" t="str">
        <f>[2]Ит.пр!F6</f>
        <v>Курганская, Курган, СШОР№1</v>
      </c>
      <c r="G8" s="123">
        <f>[2]Ит.пр!G6</f>
        <v>0</v>
      </c>
      <c r="H8" s="79" t="str">
        <f>[2]Ит.пр!H6</f>
        <v>Кинель С.В.</v>
      </c>
      <c r="I8" s="185"/>
      <c r="J8" s="165"/>
    </row>
    <row r="9" spans="1:10" ht="23.1" hidden="1" customHeight="1">
      <c r="A9" s="172"/>
      <c r="B9" s="119" t="s">
        <v>5</v>
      </c>
      <c r="C9" s="77" t="str">
        <f>[2]Ит.пр!C7</f>
        <v>АБЕУОВ Марат Канатович</v>
      </c>
      <c r="D9" s="77" t="str">
        <f>[2]Ит.пр!D7</f>
        <v>29.09.00, КМС</v>
      </c>
      <c r="E9" s="77" t="str">
        <f>[2]Ит.пр!E7</f>
        <v>УФО</v>
      </c>
      <c r="F9" s="77" t="str">
        <f>[2]Ит.пр!F7</f>
        <v>Курганская, Юргамыш, МО</v>
      </c>
      <c r="G9" s="124">
        <f>[2]Ит.пр!G7</f>
        <v>0</v>
      </c>
      <c r="H9" s="80" t="str">
        <f>[2]Ит.пр!H7</f>
        <v>Кинель С.В.</v>
      </c>
      <c r="I9" s="185"/>
      <c r="J9" s="165"/>
    </row>
    <row r="10" spans="1:10" ht="23.1" hidden="1" customHeight="1">
      <c r="A10" s="172"/>
      <c r="B10" s="120" t="s">
        <v>6</v>
      </c>
      <c r="C10" s="77" t="str">
        <f>[2]Ит.пр!C8</f>
        <v>АГИБАЕВ Есназар Кайратович</v>
      </c>
      <c r="D10" s="77" t="str">
        <f>[2]Ит.пр!D8</f>
        <v>07.10.99, 2р</v>
      </c>
      <c r="E10" s="77" t="str">
        <f>[2]Ит.пр!E8</f>
        <v>УФО</v>
      </c>
      <c r="F10" s="77" t="str">
        <f>[2]Ит.пр!F8</f>
        <v>Курганская, Юргамыш, МО</v>
      </c>
      <c r="G10" s="124">
        <f>[2]Ит.пр!G8</f>
        <v>0</v>
      </c>
      <c r="H10" s="80" t="str">
        <f>[2]Ит.пр!H8</f>
        <v>Кинель С.В.</v>
      </c>
      <c r="I10" s="185"/>
      <c r="J10" s="165"/>
    </row>
    <row r="11" spans="1:10" ht="23.1" hidden="1" customHeight="1" thickBot="1">
      <c r="A11" s="173"/>
      <c r="B11" s="122" t="s">
        <v>6</v>
      </c>
      <c r="C11" s="81" t="str">
        <f>[2]Ит.пр!C9</f>
        <v/>
      </c>
      <c r="D11" s="81" t="str">
        <f>[2]Ит.пр!D9</f>
        <v/>
      </c>
      <c r="E11" s="81" t="str">
        <f>[2]Ит.пр!E9</f>
        <v/>
      </c>
      <c r="F11" s="81" t="str">
        <f>[2]Ит.пр!F9</f>
        <v/>
      </c>
      <c r="G11" s="125" t="str">
        <f>[2]Ит.пр!G9</f>
        <v/>
      </c>
      <c r="H11" s="82" t="str">
        <f>[2]Ит.пр!H9</f>
        <v/>
      </c>
      <c r="I11" s="185"/>
      <c r="J11" s="165"/>
    </row>
    <row r="12" spans="1:10" ht="23.1" hidden="1" customHeight="1">
      <c r="A12" s="96"/>
      <c r="B12" s="142" t="s">
        <v>12</v>
      </c>
      <c r="C12" s="94" t="str">
        <f>[2]Ит.пр!C10</f>
        <v/>
      </c>
      <c r="D12" s="94" t="str">
        <f>[2]Ит.пр!D10</f>
        <v/>
      </c>
      <c r="E12" s="94" t="str">
        <f>[2]Ит.пр!E10</f>
        <v/>
      </c>
      <c r="F12" s="94" t="str">
        <f>[2]Ит.пр!F10</f>
        <v/>
      </c>
      <c r="G12" s="143" t="str">
        <f>[2]Ит.пр!G10</f>
        <v/>
      </c>
      <c r="H12" s="95" t="str">
        <f>[2]Ит.пр!H10</f>
        <v/>
      </c>
      <c r="I12" s="179"/>
      <c r="J12" s="165"/>
    </row>
    <row r="13" spans="1:10" ht="23.1" hidden="1" customHeight="1" thickBot="1">
      <c r="A13" s="97"/>
      <c r="B13" s="122" t="s">
        <v>12</v>
      </c>
      <c r="C13" s="81" t="str">
        <f>[2]Ит.пр!C11</f>
        <v/>
      </c>
      <c r="D13" s="81" t="str">
        <f>[2]Ит.пр!D11</f>
        <v/>
      </c>
      <c r="E13" s="81" t="str">
        <f>[2]Ит.пр!E11</f>
        <v/>
      </c>
      <c r="F13" s="81" t="str">
        <f>[2]Ит.пр!F11</f>
        <v/>
      </c>
      <c r="G13" s="125" t="str">
        <f>[2]Ит.пр!G11</f>
        <v/>
      </c>
      <c r="H13" s="82" t="str">
        <f>[2]Ит.пр!H11</f>
        <v/>
      </c>
      <c r="I13" s="179"/>
      <c r="J13" s="165"/>
    </row>
    <row r="14" spans="1:10" ht="23.1" hidden="1" customHeight="1" thickBot="1">
      <c r="B14" s="8"/>
      <c r="C14" s="9"/>
      <c r="D14" s="9"/>
      <c r="E14" s="25"/>
      <c r="F14" s="9"/>
      <c r="G14" s="126"/>
      <c r="H14" s="9"/>
      <c r="I14" s="133"/>
      <c r="J14" s="165"/>
    </row>
    <row r="15" spans="1:10" ht="23.1" hidden="1" customHeight="1">
      <c r="A15" s="171" t="s">
        <v>10</v>
      </c>
      <c r="B15" s="75" t="s">
        <v>4</v>
      </c>
      <c r="C15" s="78" t="str">
        <f>[3]Ит.пр!C6</f>
        <v>АБДУЛЛАЕВ Хаял Юсифович</v>
      </c>
      <c r="D15" s="78" t="str">
        <f>[3]Ит.пр!D6</f>
        <v>01.01.98, МС</v>
      </c>
      <c r="E15" s="78" t="str">
        <f>[3]Ит.пр!E6</f>
        <v>УФО</v>
      </c>
      <c r="F15" s="78" t="str">
        <f>[3]Ит.пр!F6</f>
        <v>Свердловская, В-Пышма, КС "УГМК"</v>
      </c>
      <c r="G15" s="123">
        <f>[3]Ит.пр!G6</f>
        <v>0</v>
      </c>
      <c r="H15" s="79" t="str">
        <f>[3]Ит.пр!H6</f>
        <v>Суханов М.И. Мельников А.Н.</v>
      </c>
      <c r="I15" s="133"/>
      <c r="J15" s="165"/>
    </row>
    <row r="16" spans="1:10" ht="23.1" hidden="1" customHeight="1">
      <c r="A16" s="172"/>
      <c r="B16" s="130" t="s">
        <v>5</v>
      </c>
      <c r="C16" s="77" t="str">
        <f>[3]Ит.пр!C7</f>
        <v>КРИВОЛАПОВ Роман Тимурович</v>
      </c>
      <c r="D16" s="77" t="str">
        <f>[3]Ит.пр!D7</f>
        <v>02.07.00, КМС</v>
      </c>
      <c r="E16" s="77" t="str">
        <f>[3]Ит.пр!E7</f>
        <v>УФО</v>
      </c>
      <c r="F16" s="77" t="str">
        <f>[3]Ит.пр!F7</f>
        <v>Свердловская, Екатеринбург, ПР</v>
      </c>
      <c r="G16" s="124">
        <f>[3]Ит.пр!G7</f>
        <v>0</v>
      </c>
      <c r="H16" s="80" t="str">
        <f>[3]Ит.пр!H7</f>
        <v>Коростылев А.Б. Рыбин Р.В.</v>
      </c>
      <c r="I16" s="133"/>
    </row>
    <row r="17" spans="1:16" ht="23.1" hidden="1" customHeight="1">
      <c r="A17" s="172"/>
      <c r="B17" s="130" t="s">
        <v>6</v>
      </c>
      <c r="C17" s="77" t="str">
        <f>[3]Ит.пр!C8</f>
        <v>УДАРЦЕВ Максим Михайлович</v>
      </c>
      <c r="D17" s="77" t="str">
        <f>[3]Ит.пр!D8</f>
        <v>27.11.99, КМС</v>
      </c>
      <c r="E17" s="77" t="str">
        <f>[3]Ит.пр!E8</f>
        <v>УФО</v>
      </c>
      <c r="F17" s="77" t="str">
        <f>[3]Ит.пр!F8</f>
        <v>Курганская, Курган, СШОР№1</v>
      </c>
      <c r="G17" s="124">
        <f>[3]Ит.пр!G8</f>
        <v>0</v>
      </c>
      <c r="H17" s="80" t="str">
        <f>[3]Ит.пр!H8</f>
        <v>Кинель С.В.</v>
      </c>
      <c r="I17" s="133"/>
    </row>
    <row r="18" spans="1:16" ht="23.1" hidden="1" customHeight="1" thickBot="1">
      <c r="A18" s="173"/>
      <c r="B18" s="134" t="s">
        <v>6</v>
      </c>
      <c r="C18" s="81" t="str">
        <f>[3]Ит.пр!C9</f>
        <v>СИТДИКОВ Олег Ринатович</v>
      </c>
      <c r="D18" s="81" t="str">
        <f>[3]Ит.пр!D9</f>
        <v>28.06.99, КМС</v>
      </c>
      <c r="E18" s="81" t="str">
        <f>[3]Ит.пр!E9</f>
        <v>УФО</v>
      </c>
      <c r="F18" s="81" t="str">
        <f>[3]Ит.пр!F9</f>
        <v xml:space="preserve">Хмао-Югра, Нижневартовск, </v>
      </c>
      <c r="G18" s="125">
        <f>[3]Ит.пр!G9</f>
        <v>0</v>
      </c>
      <c r="H18" s="82" t="str">
        <f>[3]Ит.пр!H9</f>
        <v>Воробьев В.В.</v>
      </c>
      <c r="I18" s="179"/>
    </row>
    <row r="19" spans="1:16" ht="23.1" hidden="1" customHeight="1">
      <c r="A19" s="96"/>
      <c r="B19" s="132" t="s">
        <v>12</v>
      </c>
      <c r="C19" s="94" t="str">
        <f>[3]Ит.пр!C10</f>
        <v>ЗАИКИН Иван Сергеевич</v>
      </c>
      <c r="D19" s="94" t="str">
        <f>[3]Ит.пр!D10</f>
        <v>22.02.00, КМС</v>
      </c>
      <c r="E19" s="94" t="str">
        <f>[3]Ит.пр!E10</f>
        <v>УФО</v>
      </c>
      <c r="F19" s="94" t="str">
        <f>[3]Ит.пр!F10</f>
        <v>Хмао-Югра, Нижневартовск, МО</v>
      </c>
      <c r="G19" s="143">
        <f>[3]Ит.пр!G10</f>
        <v>0</v>
      </c>
      <c r="H19" s="95" t="str">
        <f>[3]Ит.пр!H10</f>
        <v>Моисеев И.В.</v>
      </c>
      <c r="I19" s="179"/>
    </row>
    <row r="20" spans="1:16" ht="23.1" hidden="1" customHeight="1" thickBot="1">
      <c r="A20" s="97"/>
      <c r="B20" s="134" t="s">
        <v>12</v>
      </c>
      <c r="C20" s="81" t="str">
        <f>[3]Ит.пр!C11</f>
        <v>ИЛЬЧЕНКО Дмитрий Игоревич</v>
      </c>
      <c r="D20" s="81" t="str">
        <f>[3]Ит.пр!D11</f>
        <v>05.03.00, 2р</v>
      </c>
      <c r="E20" s="81" t="str">
        <f>[3]Ит.пр!E11</f>
        <v>УФО</v>
      </c>
      <c r="F20" s="81" t="str">
        <f>[3]Ит.пр!F11</f>
        <v>Курганская, Курган, ДЮСШ№4</v>
      </c>
      <c r="G20" s="125">
        <f>[3]Ит.пр!G11</f>
        <v>0</v>
      </c>
      <c r="H20" s="82" t="str">
        <f>[3]Ит.пр!H11</f>
        <v>Герасимов Д.В.</v>
      </c>
      <c r="I20" s="11"/>
    </row>
    <row r="21" spans="1:16" ht="23.1" hidden="1" customHeight="1" thickBot="1">
      <c r="B21" s="13"/>
      <c r="C21" s="9"/>
      <c r="D21" s="9"/>
      <c r="E21" s="25"/>
      <c r="F21" s="9"/>
      <c r="G21" s="9"/>
      <c r="H21" s="9"/>
      <c r="I21" s="133"/>
      <c r="J21" s="128"/>
    </row>
    <row r="22" spans="1:16" ht="23.1" hidden="1" customHeight="1">
      <c r="A22" s="171" t="s">
        <v>18</v>
      </c>
      <c r="B22" s="75" t="s">
        <v>4</v>
      </c>
      <c r="C22" s="78" t="str">
        <f>[4]Ит.пр!C6</f>
        <v>ЧАБАРОВ Геннадий Андреевич</v>
      </c>
      <c r="D22" s="78" t="str">
        <f>[4]Ит.пр!D6</f>
        <v>14.01.99, КМС</v>
      </c>
      <c r="E22" s="78" t="str">
        <f>[4]Ит.пр!E6</f>
        <v>УФО</v>
      </c>
      <c r="F22" s="78" t="str">
        <f>[4]Ит.пр!F6</f>
        <v>Свердловская, В-Пышма, КС "УГМК"</v>
      </c>
      <c r="G22" s="123">
        <f>[4]Ит.пр!G6</f>
        <v>0</v>
      </c>
      <c r="H22" s="79" t="str">
        <f>[4]Ит.пр!H6</f>
        <v>Стенников В.Г. Мельников А.Н.</v>
      </c>
      <c r="I22" s="133"/>
      <c r="J22" s="128"/>
    </row>
    <row r="23" spans="1:16" ht="23.1" hidden="1" customHeight="1">
      <c r="A23" s="172"/>
      <c r="B23" s="130" t="s">
        <v>5</v>
      </c>
      <c r="C23" s="77" t="str">
        <f>[4]Ит.пр!C7</f>
        <v>БЕССОНОВ Дмитрий Евгеньевич</v>
      </c>
      <c r="D23" s="77" t="str">
        <f>[4]Ит.пр!D7</f>
        <v>05.01.98, МС</v>
      </c>
      <c r="E23" s="77" t="str">
        <f>[4]Ит.пр!E7</f>
        <v>УФО</v>
      </c>
      <c r="F23" s="77" t="str">
        <f>[4]Ит.пр!F7</f>
        <v>Свердловская, В-Пышма, КС "УГМК"</v>
      </c>
      <c r="G23" s="124">
        <f>[4]Ит.пр!G7</f>
        <v>0</v>
      </c>
      <c r="H23" s="80" t="str">
        <f>[4]Ит.пр!H7</f>
        <v>Суханов М.И. Мельников А.Н.</v>
      </c>
      <c r="I23" s="133"/>
      <c r="J23" s="128"/>
    </row>
    <row r="24" spans="1:16" ht="23.1" hidden="1" customHeight="1">
      <c r="A24" s="172"/>
      <c r="B24" s="130" t="s">
        <v>6</v>
      </c>
      <c r="C24" s="77" t="str">
        <f>[4]Ит.пр!C8</f>
        <v>ПАХОМОВ Алексей Дмитриевич</v>
      </c>
      <c r="D24" s="77" t="str">
        <f>[4]Ит.пр!D8</f>
        <v>31.07.98, КМС</v>
      </c>
      <c r="E24" s="77" t="str">
        <f>[4]Ит.пр!E8</f>
        <v>УФО</v>
      </c>
      <c r="F24" s="77" t="str">
        <f>[4]Ит.пр!F8</f>
        <v>Свердловская, Екатеринбург, ПР</v>
      </c>
      <c r="G24" s="124">
        <f>[4]Ит.пр!G8</f>
        <v>0</v>
      </c>
      <c r="H24" s="80" t="str">
        <f>[4]Ит.пр!H8</f>
        <v>Бородин О.Б. Воронов В.В.</v>
      </c>
      <c r="I24" s="133"/>
      <c r="J24" s="128"/>
    </row>
    <row r="25" spans="1:16" ht="23.1" hidden="1" customHeight="1" thickBot="1">
      <c r="A25" s="173"/>
      <c r="B25" s="134" t="s">
        <v>6</v>
      </c>
      <c r="C25" s="81" t="str">
        <f>[4]Ит.пр!C9</f>
        <v>МАМАНУРОВ Шухратбек Марифжонович</v>
      </c>
      <c r="D25" s="81" t="str">
        <f>[4]Ит.пр!D9</f>
        <v>03.12.99, КМС</v>
      </c>
      <c r="E25" s="81" t="str">
        <f>[4]Ит.пр!E9</f>
        <v>УФО</v>
      </c>
      <c r="F25" s="81" t="str">
        <f>[4]Ит.пр!F9</f>
        <v xml:space="preserve">Хмао-Югра, Сургут, </v>
      </c>
      <c r="G25" s="125">
        <f>[4]Ит.пр!G9</f>
        <v>0</v>
      </c>
      <c r="H25" s="82" t="str">
        <f>[4]Ит.пр!H9</f>
        <v>Головко В.И. Кунакузин Е.А.</v>
      </c>
      <c r="I25" s="133"/>
    </row>
    <row r="26" spans="1:16" ht="23.1" hidden="1" customHeight="1">
      <c r="A26" s="96"/>
      <c r="B26" s="132" t="s">
        <v>12</v>
      </c>
      <c r="C26" s="94" t="str">
        <f>[4]Ит.пр!C10</f>
        <v>ПЕТРОВ Андрей Владимирович</v>
      </c>
      <c r="D26" s="94" t="str">
        <f>[4]Ит.пр!D10</f>
        <v>07.12.98, КМС</v>
      </c>
      <c r="E26" s="94" t="str">
        <f>[4]Ит.пр!E10</f>
        <v>УФО</v>
      </c>
      <c r="F26" s="94" t="str">
        <f>[4]Ит.пр!F10</f>
        <v>Тюменская, Тюмень, ВС</v>
      </c>
      <c r="G26" s="143">
        <f>[4]Ит.пр!G10</f>
        <v>0</v>
      </c>
      <c r="H26" s="95" t="str">
        <f>[4]Ит.пр!H10</f>
        <v>Николаев А.А.</v>
      </c>
      <c r="I26" s="133"/>
      <c r="L26" s="17"/>
      <c r="M26" s="18"/>
      <c r="N26" s="17"/>
      <c r="O26" s="19"/>
      <c r="P26" s="76"/>
    </row>
    <row r="27" spans="1:16" ht="23.1" hidden="1" customHeight="1" thickBot="1">
      <c r="A27" s="97"/>
      <c r="B27" s="134" t="s">
        <v>12</v>
      </c>
      <c r="C27" s="81" t="str">
        <f>[4]Ит.пр!C11</f>
        <v>КОБИНЕЦ Валентин Аркадьевич</v>
      </c>
      <c r="D27" s="81" t="str">
        <f>[4]Ит.пр!D11</f>
        <v>16.02.98, КМС</v>
      </c>
      <c r="E27" s="81" t="str">
        <f>[4]Ит.пр!E11</f>
        <v>УФО</v>
      </c>
      <c r="F27" s="81" t="str">
        <f>[4]Ит.пр!F11</f>
        <v xml:space="preserve">Хмао-Югра, Нижневартовск, </v>
      </c>
      <c r="G27" s="125">
        <f>[4]Ит.пр!G11</f>
        <v>0</v>
      </c>
      <c r="H27" s="82" t="str">
        <f>[4]Ит.пр!H11</f>
        <v>Горшков И.В. Соколов Т.В.</v>
      </c>
      <c r="I27" s="11"/>
    </row>
    <row r="28" spans="1:16" ht="23.1" hidden="1" customHeight="1" thickBot="1">
      <c r="A28" s="30"/>
      <c r="B28" s="12"/>
      <c r="C28" s="76"/>
      <c r="D28" s="16"/>
      <c r="E28" s="16"/>
      <c r="F28" s="17"/>
      <c r="G28" s="9"/>
      <c r="H28" s="20"/>
      <c r="I28" s="133"/>
      <c r="J28" s="128"/>
    </row>
    <row r="29" spans="1:16" ht="23.1" hidden="1" customHeight="1">
      <c r="A29" s="171" t="s">
        <v>19</v>
      </c>
      <c r="B29" s="75" t="s">
        <v>4</v>
      </c>
      <c r="C29" s="78" t="str">
        <f>[5]Ит.пр!C6</f>
        <v>КАМАЕВ Дмитрий Евгеньевич</v>
      </c>
      <c r="D29" s="78" t="str">
        <f>[5]Ит.пр!D6</f>
        <v>07.10.98, МС</v>
      </c>
      <c r="E29" s="78" t="str">
        <f>[5]Ит.пр!E6</f>
        <v>УФО</v>
      </c>
      <c r="F29" s="78" t="str">
        <f>[5]Ит.пр!F6</f>
        <v>Свердловская, В-Пышма, КС "УГМК"</v>
      </c>
      <c r="G29" s="123">
        <f>[5]Ит.пр!G6</f>
        <v>0</v>
      </c>
      <c r="H29" s="79" t="str">
        <f>[5]Ит.пр!H6</f>
        <v>Стенников В.Г. Мельников А.Н.</v>
      </c>
      <c r="I29" s="133"/>
      <c r="J29" s="128"/>
    </row>
    <row r="30" spans="1:16" ht="23.1" hidden="1" customHeight="1">
      <c r="A30" s="172"/>
      <c r="B30" s="130" t="s">
        <v>5</v>
      </c>
      <c r="C30" s="77" t="str">
        <f>[5]Ит.пр!C7</f>
        <v>СИНЬКОВ Андрей Евгеньевич</v>
      </c>
      <c r="D30" s="77" t="str">
        <f>[5]Ит.пр!D7</f>
        <v>13.11.98, КМС</v>
      </c>
      <c r="E30" s="77" t="str">
        <f>[5]Ит.пр!E7</f>
        <v>УФО</v>
      </c>
      <c r="F30" s="77" t="str">
        <f>[5]Ит.пр!F7</f>
        <v>Свердловская, Екатеринбург, ПР</v>
      </c>
      <c r="G30" s="124">
        <f>[5]Ит.пр!G7</f>
        <v>0</v>
      </c>
      <c r="H30" s="80" t="str">
        <f>[5]Ит.пр!H7</f>
        <v>Коростелев А.Б.</v>
      </c>
      <c r="I30" s="133"/>
      <c r="J30" s="128"/>
    </row>
    <row r="31" spans="1:16" ht="23.1" hidden="1" customHeight="1">
      <c r="A31" s="172"/>
      <c r="B31" s="130" t="s">
        <v>6</v>
      </c>
      <c r="C31" s="77" t="str">
        <f>[5]Ит.пр!C8</f>
        <v>АБДУЛГАЛИМОВ Имирали Рамазанович</v>
      </c>
      <c r="D31" s="77" t="str">
        <f>[5]Ит.пр!D8</f>
        <v>01.01.98, КМС</v>
      </c>
      <c r="E31" s="77" t="str">
        <f>[5]Ит.пр!E8</f>
        <v>УФО</v>
      </c>
      <c r="F31" s="77" t="str">
        <f>[5]Ит.пр!F8</f>
        <v xml:space="preserve">Хмао-Югра, Радужный, </v>
      </c>
      <c r="G31" s="124">
        <f>[5]Ит.пр!G8</f>
        <v>0</v>
      </c>
      <c r="H31" s="80" t="str">
        <f>[5]Ит.пр!H8</f>
        <v>Закарьяев А.Ф. Саркисян А.А.</v>
      </c>
      <c r="I31" s="133"/>
      <c r="J31" s="128"/>
    </row>
    <row r="32" spans="1:16" ht="23.1" hidden="1" customHeight="1" thickBot="1">
      <c r="A32" s="173"/>
      <c r="B32" s="134" t="s">
        <v>6</v>
      </c>
      <c r="C32" s="81" t="str">
        <f>[5]Ит.пр!C9</f>
        <v>БАГДАСАРЯН Борис Эдуардович</v>
      </c>
      <c r="D32" s="81" t="str">
        <f>[5]Ит.пр!D9</f>
        <v>26.05.99, КМС</v>
      </c>
      <c r="E32" s="81" t="str">
        <f>[5]Ит.пр!E9</f>
        <v>УФО</v>
      </c>
      <c r="F32" s="81" t="str">
        <f>[5]Ит.пр!F9</f>
        <v xml:space="preserve">Хмао-Югра, Ханты-Мансийск, </v>
      </c>
      <c r="G32" s="125">
        <f>[5]Ит.пр!G9</f>
        <v>0</v>
      </c>
      <c r="H32" s="82" t="str">
        <f>[5]Ит.пр!H9</f>
        <v xml:space="preserve">Феоктистов Ю.Н. </v>
      </c>
      <c r="I32" s="133"/>
    </row>
    <row r="33" spans="1:10" ht="23.1" hidden="1" customHeight="1">
      <c r="A33" s="146"/>
      <c r="B33" s="132" t="s">
        <v>12</v>
      </c>
      <c r="C33" s="94" t="str">
        <f>[5]Ит.пр!C10</f>
        <v>ЕСИМЧИК Илья Александрович</v>
      </c>
      <c r="D33" s="94" t="str">
        <f>[5]Ит.пр!D10</f>
        <v>24.11.99, КМС</v>
      </c>
      <c r="E33" s="94" t="str">
        <f>[5]Ит.пр!E10</f>
        <v>УФО</v>
      </c>
      <c r="F33" s="94" t="str">
        <f>[5]Ит.пр!F10</f>
        <v>Свердловская, В-Пышма, КС "УГМК"</v>
      </c>
      <c r="G33" s="143">
        <f>[5]Ит.пр!G10</f>
        <v>0</v>
      </c>
      <c r="H33" s="95" t="str">
        <f>[5]Ит.пр!H10</f>
        <v>Суханов М.И. Мельников А.Н.</v>
      </c>
      <c r="I33" s="133"/>
    </row>
    <row r="34" spans="1:10" ht="23.1" hidden="1" customHeight="1" thickBot="1">
      <c r="A34" s="145"/>
      <c r="B34" s="134" t="s">
        <v>12</v>
      </c>
      <c r="C34" s="81" t="str">
        <f>[5]Ит.пр!C11</f>
        <v>ИГИБАЕВ Азамат Каирбекович</v>
      </c>
      <c r="D34" s="81" t="str">
        <f>[5]Ит.пр!D11</f>
        <v>02.06.99, КМС</v>
      </c>
      <c r="E34" s="81" t="str">
        <f>[5]Ит.пр!E11</f>
        <v>УФО</v>
      </c>
      <c r="F34" s="81" t="str">
        <f>[5]Ит.пр!F11</f>
        <v>Курганская, Курган, УОР</v>
      </c>
      <c r="G34" s="125">
        <f>[5]Ит.пр!G11</f>
        <v>0</v>
      </c>
      <c r="H34" s="82" t="str">
        <f>[5]Ит.пр!H11</f>
        <v>Герасимов Д.В.</v>
      </c>
      <c r="I34" s="133"/>
    </row>
    <row r="35" spans="1:10" ht="23.1" hidden="1" customHeight="1" thickBot="1">
      <c r="A35" s="30"/>
      <c r="B35" s="12"/>
      <c r="C35" s="76"/>
      <c r="D35" s="16"/>
      <c r="E35" s="16"/>
      <c r="F35" s="17"/>
      <c r="G35" s="135"/>
      <c r="H35" s="20"/>
      <c r="I35" s="133"/>
      <c r="J35" s="128"/>
    </row>
    <row r="36" spans="1:10" ht="23.1" hidden="1" customHeight="1">
      <c r="A36" s="171" t="s">
        <v>14</v>
      </c>
      <c r="B36" s="75" t="s">
        <v>4</v>
      </c>
      <c r="C36" s="78" t="str">
        <f>[6]Ит.пр!C6</f>
        <v>АБРАМОВСКИХ Данил Евгеньевич</v>
      </c>
      <c r="D36" s="78" t="str">
        <f>[6]Ит.пр!D6</f>
        <v>24.04.98, МС</v>
      </c>
      <c r="E36" s="78" t="str">
        <f>[6]Ит.пр!E6</f>
        <v>УФО</v>
      </c>
      <c r="F36" s="78" t="str">
        <f>[6]Ит.пр!F6</f>
        <v>Курганская, Курган, УОР</v>
      </c>
      <c r="G36" s="123">
        <f>[6]Ит.пр!G6</f>
        <v>0</v>
      </c>
      <c r="H36" s="79" t="str">
        <f>[6]Ит.пр!H6</f>
        <v>Стенников М.Г. Астапов Л.Н.</v>
      </c>
      <c r="I36" s="133"/>
      <c r="J36" s="128"/>
    </row>
    <row r="37" spans="1:10" ht="23.1" hidden="1" customHeight="1">
      <c r="A37" s="172"/>
      <c r="B37" s="130" t="s">
        <v>5</v>
      </c>
      <c r="C37" s="77" t="str">
        <f>[6]Ит.пр!C7</f>
        <v>ЛУКИНЫХ Василий Сергеевич</v>
      </c>
      <c r="D37" s="77" t="str">
        <f>[6]Ит.пр!D7</f>
        <v>16.11.99, КМС</v>
      </c>
      <c r="E37" s="77" t="str">
        <f>[6]Ит.пр!E7</f>
        <v>УФО</v>
      </c>
      <c r="F37" s="77" t="str">
        <f>[6]Ит.пр!F7</f>
        <v>Свердловская, В-Пышма, КС "УГМК"</v>
      </c>
      <c r="G37" s="124">
        <f>[6]Ит.пр!G7</f>
        <v>0</v>
      </c>
      <c r="H37" s="80" t="str">
        <f>[6]Ит.пр!H7</f>
        <v>Суханов М.И. Мельников А.Н.</v>
      </c>
      <c r="I37" s="133"/>
      <c r="J37" s="128"/>
    </row>
    <row r="38" spans="1:10" ht="23.1" hidden="1" customHeight="1">
      <c r="A38" s="172"/>
      <c r="B38" s="130" t="s">
        <v>6</v>
      </c>
      <c r="C38" s="77" t="str">
        <f>[6]Ит.пр!C8</f>
        <v>АНУФРИЕВ Данил Александрович</v>
      </c>
      <c r="D38" s="77" t="str">
        <f>[6]Ит.пр!D8</f>
        <v>05.10.98, КМС</v>
      </c>
      <c r="E38" s="77" t="str">
        <f>[6]Ит.пр!E8</f>
        <v>УФО</v>
      </c>
      <c r="F38" s="77" t="str">
        <f>[6]Ит.пр!F8</f>
        <v>Курганская, Курган, СШОР№1</v>
      </c>
      <c r="G38" s="124">
        <f>[6]Ит.пр!G8</f>
        <v>0</v>
      </c>
      <c r="H38" s="80" t="str">
        <f>[6]Ит.пр!H8</f>
        <v>Евтодеев В.Ф.</v>
      </c>
      <c r="I38" s="133"/>
      <c r="J38" s="128"/>
    </row>
    <row r="39" spans="1:10" ht="23.1" hidden="1" customHeight="1" thickBot="1">
      <c r="A39" s="173"/>
      <c r="B39" s="134" t="s">
        <v>6</v>
      </c>
      <c r="C39" s="81" t="str">
        <f>[6]Ит.пр!C9</f>
        <v>ГУСИХАНОВ Турпалали Рамазанович</v>
      </c>
      <c r="D39" s="81" t="str">
        <f>[6]Ит.пр!D9</f>
        <v>09.08.00, КМС</v>
      </c>
      <c r="E39" s="81" t="str">
        <f>[6]Ит.пр!E9</f>
        <v>УФО</v>
      </c>
      <c r="F39" s="81" t="str">
        <f>[6]Ит.пр!F9</f>
        <v>Курганская, Курган, УОР</v>
      </c>
      <c r="G39" s="125">
        <f>[6]Ит.пр!G9</f>
        <v>0</v>
      </c>
      <c r="H39" s="82" t="str">
        <f>[6]Ит.пр!H9</f>
        <v>Герасимов Д.В.</v>
      </c>
      <c r="I39" s="127" t="s">
        <v>15</v>
      </c>
    </row>
    <row r="40" spans="1:10" ht="23.1" hidden="1" customHeight="1">
      <c r="A40" s="96"/>
      <c r="B40" s="132" t="s">
        <v>12</v>
      </c>
      <c r="C40" s="94" t="str">
        <f>[6]Ит.пр!C10</f>
        <v>КАРДАШИН Василий Андреевич</v>
      </c>
      <c r="D40" s="94" t="str">
        <f>[6]Ит.пр!D10</f>
        <v>19.07.00, КМС</v>
      </c>
      <c r="E40" s="94" t="str">
        <f>[6]Ит.пр!E10</f>
        <v>УФО</v>
      </c>
      <c r="F40" s="94" t="str">
        <f>[6]Ит.пр!F10</f>
        <v>Свердловская, В-Пышма, КС "УГМК"</v>
      </c>
      <c r="G40" s="143">
        <f>[6]Ит.пр!G10</f>
        <v>0</v>
      </c>
      <c r="H40" s="95" t="str">
        <f>[6]Ит.пр!H10</f>
        <v>Суханов М.И. Мельников А.Н.</v>
      </c>
      <c r="I40" s="133"/>
    </row>
    <row r="41" spans="1:10" ht="23.1" hidden="1" customHeight="1" thickBot="1">
      <c r="A41" s="97"/>
      <c r="B41" s="134" t="s">
        <v>12</v>
      </c>
      <c r="C41" s="81" t="str">
        <f>[6]Ит.пр!C11</f>
        <v>МИНАТУЛЛАЕВ Магомедзапир Багаутдинович</v>
      </c>
      <c r="D41" s="81" t="str">
        <f>[6]Ит.пр!D11</f>
        <v>27.06.98, КМС</v>
      </c>
      <c r="E41" s="81" t="str">
        <f>[6]Ит.пр!E11</f>
        <v>УФО</v>
      </c>
      <c r="F41" s="81" t="str">
        <f>[6]Ит.пр!F11</f>
        <v xml:space="preserve">Хмао-Югра, Радужный, </v>
      </c>
      <c r="G41" s="125">
        <f>[6]Ит.пр!G11</f>
        <v>0</v>
      </c>
      <c r="H41" s="82" t="str">
        <f>[6]Ит.пр!H11</f>
        <v>Сонгуров Б.А. Дыбенко К.В</v>
      </c>
      <c r="I41" s="133"/>
    </row>
    <row r="42" spans="1:10" ht="23.1" hidden="1" customHeight="1" thickBot="1">
      <c r="B42" s="84"/>
      <c r="C42" s="85"/>
      <c r="D42" s="85"/>
      <c r="E42" s="86"/>
      <c r="F42" s="85"/>
      <c r="G42" s="85"/>
      <c r="H42" s="87"/>
      <c r="I42" s="133"/>
      <c r="J42" s="128"/>
    </row>
    <row r="43" spans="1:10" ht="26.4" customHeight="1">
      <c r="A43" s="171" t="s">
        <v>20</v>
      </c>
      <c r="B43" s="75" t="s">
        <v>4</v>
      </c>
      <c r="C43" s="78" t="str">
        <f>[7]Ит.пр!C6</f>
        <v>НУРИЕВ Ильгар Фарсатович</v>
      </c>
      <c r="D43" s="78" t="str">
        <f>[7]Ит.пр!D6</f>
        <v>24.02.99, КМС</v>
      </c>
      <c r="E43" s="78" t="str">
        <f>[7]Ит.пр!E6</f>
        <v>УФО</v>
      </c>
      <c r="F43" s="78" t="str">
        <f>[7]Ит.пр!F6</f>
        <v>Курганская, Курган, СШОР№2</v>
      </c>
      <c r="G43" s="123">
        <f>[7]Ит.пр!G6</f>
        <v>0</v>
      </c>
      <c r="H43" s="79" t="str">
        <f>[7]Ит.пр!H6</f>
        <v>Кудрявцев С.Ю.</v>
      </c>
      <c r="I43" s="133"/>
      <c r="J43" s="128"/>
    </row>
    <row r="44" spans="1:10" ht="23.1" customHeight="1">
      <c r="A44" s="172"/>
      <c r="B44" s="130" t="s">
        <v>5</v>
      </c>
      <c r="C44" s="77" t="str">
        <f>[7]Ит.пр!C7</f>
        <v>КРИНИЦА Максим Александрович</v>
      </c>
      <c r="D44" s="77" t="str">
        <f>[7]Ит.пр!D7</f>
        <v>02.03.99, КМС</v>
      </c>
      <c r="E44" s="77" t="str">
        <f>[7]Ит.пр!E7</f>
        <v>УФО</v>
      </c>
      <c r="F44" s="77" t="str">
        <f>[7]Ит.пр!F7</f>
        <v>Свердловская, Екатеринбург, ПР</v>
      </c>
      <c r="G44" s="124">
        <f>[7]Ит.пр!G7</f>
        <v>0</v>
      </c>
      <c r="H44" s="80" t="str">
        <f>[7]Ит.пр!H7</f>
        <v>Бородин О.Б. Воронов В.В.</v>
      </c>
      <c r="I44" s="133"/>
      <c r="J44" s="128"/>
    </row>
    <row r="45" spans="1:10" ht="23.1" customHeight="1">
      <c r="A45" s="172"/>
      <c r="B45" s="290" t="s">
        <v>6</v>
      </c>
      <c r="C45" s="291" t="str">
        <f>[7]Ит.пр!C8</f>
        <v>ХАЙРУЛЛИН Алексей Александрович</v>
      </c>
      <c r="D45" s="291" t="str">
        <f>[7]Ит.пр!D8</f>
        <v>30.03.00, КМС</v>
      </c>
      <c r="E45" s="291" t="str">
        <f>[7]Ит.пр!E8</f>
        <v>УФО</v>
      </c>
      <c r="F45" s="291" t="str">
        <f>[7]Ит.пр!F8</f>
        <v xml:space="preserve">Челябинская, Челябинск, </v>
      </c>
      <c r="G45" s="292">
        <f>[7]Ит.пр!G8</f>
        <v>0</v>
      </c>
      <c r="H45" s="293" t="str">
        <f>[7]Ит.пр!H8</f>
        <v>Бурлаков Я.И.</v>
      </c>
      <c r="I45" s="133"/>
      <c r="J45" s="128"/>
    </row>
    <row r="46" spans="1:10" ht="25.2" customHeight="1" thickBot="1">
      <c r="A46" s="173"/>
      <c r="B46" s="134" t="s">
        <v>6</v>
      </c>
      <c r="C46" s="81" t="str">
        <f>[7]Ит.пр!C9</f>
        <v>ВОЛОБУЕВ Ярослав Русланович</v>
      </c>
      <c r="D46" s="81" t="str">
        <f>[7]Ит.пр!D9</f>
        <v>14.07.98, КМС</v>
      </c>
      <c r="E46" s="81" t="str">
        <f>[7]Ит.пр!E9</f>
        <v>УФО</v>
      </c>
      <c r="F46" s="81" t="str">
        <f>[7]Ит.пр!F9</f>
        <v>Курганская, Курган, СШОР№2</v>
      </c>
      <c r="G46" s="125">
        <f>[7]Ит.пр!G9</f>
        <v>0</v>
      </c>
      <c r="H46" s="82" t="str">
        <f>[7]Ит.пр!H9</f>
        <v>Кудрявцев С.Ю.</v>
      </c>
      <c r="I46" s="133"/>
    </row>
    <row r="47" spans="1:10" ht="23.1" hidden="1" customHeight="1">
      <c r="A47" s="96"/>
      <c r="B47" s="132" t="s">
        <v>12</v>
      </c>
      <c r="C47" s="94" t="str">
        <f>[7]Ит.пр!C10</f>
        <v>ХАБИБОВ Эльнар Раянович</v>
      </c>
      <c r="D47" s="94" t="str">
        <f>[7]Ит.пр!D10</f>
        <v>27.11.99, 1р</v>
      </c>
      <c r="E47" s="94" t="str">
        <f>[7]Ит.пр!E10</f>
        <v>УФО</v>
      </c>
      <c r="F47" s="94" t="str">
        <f>[7]Ит.пр!F10</f>
        <v>Свердловская, Екатеринбург, ПР</v>
      </c>
      <c r="G47" s="143">
        <f>[7]Ит.пр!G10</f>
        <v>0</v>
      </c>
      <c r="H47" s="95" t="str">
        <f>[7]Ит.пр!H10</f>
        <v>Козлов Н.А.</v>
      </c>
      <c r="I47" s="133"/>
    </row>
    <row r="48" spans="1:10" ht="23.1" hidden="1" customHeight="1" thickBot="1">
      <c r="A48" s="97"/>
      <c r="B48" s="134" t="s">
        <v>12</v>
      </c>
      <c r="C48" s="81" t="str">
        <f>[7]Ит.пр!C11</f>
        <v>ДОРОШЕНКО Вячеслав Тимофеевич</v>
      </c>
      <c r="D48" s="81" t="str">
        <f>[7]Ит.пр!D11</f>
        <v>04.09.00, КМС</v>
      </c>
      <c r="E48" s="81" t="str">
        <f>[7]Ит.пр!E11</f>
        <v>УФО</v>
      </c>
      <c r="F48" s="81" t="str">
        <f>[7]Ит.пр!F11</f>
        <v>Свердловская, Екатеринбург, БУРЕВЕСТНИК</v>
      </c>
      <c r="G48" s="125">
        <f>[7]Ит.пр!G11</f>
        <v>0</v>
      </c>
      <c r="H48" s="82" t="str">
        <f>[7]Ит.пр!H11</f>
        <v>Печуров Е.А.</v>
      </c>
      <c r="I48" s="11"/>
    </row>
    <row r="49" spans="1:10" ht="23.1" customHeight="1" thickBot="1">
      <c r="B49" s="13"/>
      <c r="C49" s="9"/>
      <c r="D49" s="9"/>
      <c r="E49" s="25"/>
      <c r="F49" s="9"/>
      <c r="G49" s="126"/>
      <c r="H49" s="22"/>
      <c r="I49" s="133"/>
      <c r="J49" s="128"/>
    </row>
    <row r="50" spans="1:10" ht="23.1" customHeight="1">
      <c r="A50" s="171" t="s">
        <v>21</v>
      </c>
      <c r="B50" s="75" t="s">
        <v>4</v>
      </c>
      <c r="C50" s="78" t="str">
        <f>[8]Ит.пр!C6</f>
        <v>ПОНОМАРЕВ Никита Владимирович</v>
      </c>
      <c r="D50" s="78" t="str">
        <f>[8]Ит.пр!D6</f>
        <v>05.06.99, КМС</v>
      </c>
      <c r="E50" s="78" t="str">
        <f>[8]Ит.пр!E6</f>
        <v>УФО</v>
      </c>
      <c r="F50" s="78" t="str">
        <f>[8]Ит.пр!F6</f>
        <v>Курганская, Куртамыш, СШОР№2</v>
      </c>
      <c r="G50" s="123">
        <f>[8]Ит.пр!G6</f>
        <v>0</v>
      </c>
      <c r="H50" s="79" t="str">
        <f>[8]Ит.пр!H6</f>
        <v>Пирогов И.Ю.</v>
      </c>
      <c r="I50" s="133"/>
      <c r="J50" s="128"/>
    </row>
    <row r="51" spans="1:10" ht="25.8" customHeight="1">
      <c r="A51" s="172"/>
      <c r="B51" s="130" t="s">
        <v>5</v>
      </c>
      <c r="C51" s="77" t="str">
        <f>[8]Ит.пр!C7</f>
        <v>МАРТЫНОВ Антон Евгеньевич</v>
      </c>
      <c r="D51" s="77" t="str">
        <f>[8]Ит.пр!D7</f>
        <v>13.11.98, КМС</v>
      </c>
      <c r="E51" s="77" t="str">
        <f>[8]Ит.пр!E7</f>
        <v>УФО</v>
      </c>
      <c r="F51" s="77" t="str">
        <f>[8]Ит.пр!F7</f>
        <v>Свердловская, Екатеринбург, ПР</v>
      </c>
      <c r="G51" s="124">
        <f>[8]Ит.пр!G7</f>
        <v>0</v>
      </c>
      <c r="H51" s="80" t="str">
        <f>[8]Ит.пр!H7</f>
        <v>Коростелев А.Б.</v>
      </c>
      <c r="I51" s="133"/>
      <c r="J51" s="128"/>
    </row>
    <row r="52" spans="1:10" ht="23.1" customHeight="1">
      <c r="A52" s="172"/>
      <c r="B52" s="290" t="s">
        <v>6</v>
      </c>
      <c r="C52" s="291" t="str">
        <f>[8]Ит.пр!C8</f>
        <v>ШИТОВ Алексей Игоревич</v>
      </c>
      <c r="D52" s="291" t="str">
        <f>[8]Ит.пр!D8</f>
        <v>14.05.99, КМС</v>
      </c>
      <c r="E52" s="291" t="str">
        <f>[8]Ит.пр!E8</f>
        <v>УФО</v>
      </c>
      <c r="F52" s="291" t="str">
        <f>[8]Ит.пр!F8</f>
        <v>Свердловская, Екатеринбург, ПР</v>
      </c>
      <c r="G52" s="292">
        <f>[8]Ит.пр!G8</f>
        <v>0</v>
      </c>
      <c r="H52" s="293" t="str">
        <f>[8]Ит.пр!H8</f>
        <v>Макуха А.Н. Савинский В.А.</v>
      </c>
      <c r="I52" s="133"/>
      <c r="J52" s="128"/>
    </row>
    <row r="53" spans="1:10" ht="24.6" customHeight="1" thickBot="1">
      <c r="A53" s="173"/>
      <c r="B53" s="134" t="s">
        <v>6</v>
      </c>
      <c r="C53" s="81" t="str">
        <f>[8]Ит.пр!C9</f>
        <v>МОСКОВСКИХ Вячеслав Андреевич</v>
      </c>
      <c r="D53" s="81" t="str">
        <f>[8]Ит.пр!D9</f>
        <v>19.06.00, КМС</v>
      </c>
      <c r="E53" s="81" t="str">
        <f>[8]Ит.пр!E9</f>
        <v>УФО</v>
      </c>
      <c r="F53" s="81" t="str">
        <f>[8]Ит.пр!F9</f>
        <v>Свердловская, Екатеринбург, ПР</v>
      </c>
      <c r="G53" s="125">
        <f>[8]Ит.пр!G9</f>
        <v>0</v>
      </c>
      <c r="H53" s="82" t="str">
        <f>[8]Ит.пр!H9</f>
        <v>Макуха А.Н.</v>
      </c>
      <c r="I53" s="133"/>
    </row>
    <row r="54" spans="1:10" ht="23.1" hidden="1" customHeight="1">
      <c r="A54" s="146"/>
      <c r="B54" s="132" t="s">
        <v>12</v>
      </c>
      <c r="C54" s="94" t="str">
        <f>[8]Ит.пр!C10</f>
        <v>ЛИСИН Василий Сергеевич</v>
      </c>
      <c r="D54" s="94" t="str">
        <f>[8]Ит.пр!D10</f>
        <v>10.02.99, КМС</v>
      </c>
      <c r="E54" s="94" t="str">
        <f>[8]Ит.пр!E10</f>
        <v>УФО</v>
      </c>
      <c r="F54" s="94" t="str">
        <f>[8]Ит.пр!F10</f>
        <v>Курганская, Курган, СШОР№1</v>
      </c>
      <c r="G54" s="143">
        <f>[8]Ит.пр!G10</f>
        <v>0</v>
      </c>
      <c r="H54" s="95" t="str">
        <f>[8]Ит.пр!H10</f>
        <v>Лаврентьев О.А. Осипов В.Ю.</v>
      </c>
      <c r="I54" s="133"/>
    </row>
    <row r="55" spans="1:10" ht="23.1" hidden="1" customHeight="1" thickBot="1">
      <c r="A55" s="145"/>
      <c r="B55" s="134" t="s">
        <v>12</v>
      </c>
      <c r="C55" s="81" t="str">
        <f>[8]Ит.пр!C11</f>
        <v>НОВОЖИЛОВ Михаил Михайлович</v>
      </c>
      <c r="D55" s="81" t="str">
        <f>[8]Ит.пр!D11</f>
        <v>28.12.00, КМС</v>
      </c>
      <c r="E55" s="81" t="str">
        <f>[8]Ит.пр!E11</f>
        <v>УФО</v>
      </c>
      <c r="F55" s="81" t="str">
        <f>[8]Ит.пр!F11</f>
        <v>Свердловская, Екатеринбург, БУРЕВЕСТНИК</v>
      </c>
      <c r="G55" s="125">
        <f>[8]Ит.пр!G11</f>
        <v>0</v>
      </c>
      <c r="H55" s="82" t="str">
        <f>[8]Ит.пр!H11</f>
        <v>Печуров Е.А.</v>
      </c>
      <c r="I55" s="11"/>
    </row>
    <row r="56" spans="1:10" ht="23.1" customHeight="1" thickBot="1">
      <c r="B56" s="84"/>
      <c r="C56" s="85"/>
      <c r="D56" s="85"/>
      <c r="E56" s="86"/>
      <c r="F56" s="85"/>
      <c r="G56" s="136"/>
      <c r="H56" s="87"/>
      <c r="I56" s="133"/>
      <c r="J56" s="128"/>
    </row>
    <row r="57" spans="1:10" ht="25.8" customHeight="1">
      <c r="A57" s="171" t="s">
        <v>22</v>
      </c>
      <c r="B57" s="75" t="s">
        <v>4</v>
      </c>
      <c r="C57" s="78" t="str">
        <f>[9]Ит.пр!C6</f>
        <v>ШУВАЕВ Дмитрий Сергеевич</v>
      </c>
      <c r="D57" s="78" t="str">
        <f>[9]Ит.пр!D6</f>
        <v>31.01.98, МС</v>
      </c>
      <c r="E57" s="78" t="str">
        <f>[9]Ит.пр!E6</f>
        <v>УФО</v>
      </c>
      <c r="F57" s="78" t="str">
        <f>[9]Ит.пр!F6</f>
        <v>Свердловская, В-Пышма, КС "УГМК"</v>
      </c>
      <c r="G57" s="123">
        <f>[9]Ит.пр!G6</f>
        <v>0</v>
      </c>
      <c r="H57" s="79" t="str">
        <f>[9]Ит.пр!H6</f>
        <v>Суханов М.И. Мельников А.Н.</v>
      </c>
      <c r="I57" s="133"/>
      <c r="J57" s="128"/>
    </row>
    <row r="58" spans="1:10" ht="25.2" customHeight="1">
      <c r="A58" s="172"/>
      <c r="B58" s="130" t="s">
        <v>5</v>
      </c>
      <c r="C58" s="77" t="str">
        <f>[9]Ит.пр!C7</f>
        <v>КУЗНЕЦОВ Сергей Владимирович</v>
      </c>
      <c r="D58" s="77" t="str">
        <f>[9]Ит.пр!D7</f>
        <v>14..0.4., КМС</v>
      </c>
      <c r="E58" s="77" t="str">
        <f>[9]Ит.пр!E7</f>
        <v>УФО</v>
      </c>
      <c r="F58" s="77" t="str">
        <f>[9]Ит.пр!F7</f>
        <v xml:space="preserve">Хмао-Югра, Нижневартовск, </v>
      </c>
      <c r="G58" s="124">
        <f>[9]Ит.пр!G7</f>
        <v>0</v>
      </c>
      <c r="H58" s="80" t="str">
        <f>[9]Ит.пр!H7</f>
        <v>Пленкин А.В.</v>
      </c>
      <c r="I58" s="133"/>
      <c r="J58" s="128"/>
    </row>
    <row r="59" spans="1:10" ht="23.1" customHeight="1">
      <c r="A59" s="172"/>
      <c r="B59" s="290" t="s">
        <v>6</v>
      </c>
      <c r="C59" s="291" t="str">
        <f>[9]Ит.пр!C8</f>
        <v>АЛЕШИН Виталий Михайлович</v>
      </c>
      <c r="D59" s="291" t="str">
        <f>[9]Ит.пр!D8</f>
        <v>03.03.98, КМС</v>
      </c>
      <c r="E59" s="291" t="str">
        <f>[9]Ит.пр!E8</f>
        <v>УФО</v>
      </c>
      <c r="F59" s="291" t="str">
        <f>[9]Ит.пр!F8</f>
        <v xml:space="preserve">Челябинская, Челябинск, </v>
      </c>
      <c r="G59" s="292">
        <f>[9]Ит.пр!G8</f>
        <v>0</v>
      </c>
      <c r="H59" s="293" t="str">
        <f>[9]Ит.пр!H8</f>
        <v>Кадолин В.И. Якупов Р.Г.</v>
      </c>
      <c r="I59" s="133"/>
      <c r="J59" s="128"/>
    </row>
    <row r="60" spans="1:10" ht="23.1" customHeight="1" thickBot="1">
      <c r="A60" s="173"/>
      <c r="B60" s="134" t="s">
        <v>6</v>
      </c>
      <c r="C60" s="81" t="str">
        <f>[9]Ит.пр!C9</f>
        <v>САМОЙЛЕНКО Кирилл Сергеевич</v>
      </c>
      <c r="D60" s="81" t="str">
        <f>[9]Ит.пр!D9</f>
        <v>14.05.99, КМС</v>
      </c>
      <c r="E60" s="81" t="str">
        <f>[9]Ит.пр!E9</f>
        <v>УФО</v>
      </c>
      <c r="F60" s="81" t="str">
        <f>[9]Ит.пр!F9</f>
        <v xml:space="preserve">Челябинская, Челябинск, </v>
      </c>
      <c r="G60" s="125">
        <f>[9]Ит.пр!G9</f>
        <v>0</v>
      </c>
      <c r="H60" s="82" t="str">
        <f>[9]Ит.пр!H9</f>
        <v>Петько М.А.</v>
      </c>
      <c r="I60" s="133"/>
    </row>
    <row r="61" spans="1:10" ht="23.1" hidden="1" customHeight="1">
      <c r="A61" s="146"/>
      <c r="B61" s="132" t="s">
        <v>12</v>
      </c>
      <c r="C61" s="94" t="str">
        <f>[9]Ит.пр!C10</f>
        <v>ПИВОВАРОВ Матвей Андреевич</v>
      </c>
      <c r="D61" s="94" t="str">
        <f>[9]Ит.пр!D10</f>
        <v>23.04.99, КМС</v>
      </c>
      <c r="E61" s="94" t="str">
        <f>[9]Ит.пр!E10</f>
        <v>УФО</v>
      </c>
      <c r="F61" s="94" t="str">
        <f>[9]Ит.пр!F10</f>
        <v>Свердловская, Екатеринбург, ПР</v>
      </c>
      <c r="G61" s="143">
        <f>[9]Ит.пр!G10</f>
        <v>0</v>
      </c>
      <c r="H61" s="95" t="str">
        <f>[9]Ит.пр!H10</f>
        <v>Старков М.А. Пивоваров А.Л.</v>
      </c>
      <c r="I61" s="133"/>
    </row>
    <row r="62" spans="1:10" ht="23.1" hidden="1" customHeight="1" thickBot="1">
      <c r="A62" s="145"/>
      <c r="B62" s="134" t="s">
        <v>12</v>
      </c>
      <c r="C62" s="81" t="str">
        <f>[9]Ит.пр!C11</f>
        <v>АХМАДЕЕВ Иван Романович</v>
      </c>
      <c r="D62" s="81" t="str">
        <f>[9]Ит.пр!D11</f>
        <v>30.01.99, 1р</v>
      </c>
      <c r="E62" s="81" t="str">
        <f>[9]Ит.пр!E11</f>
        <v>УФО</v>
      </c>
      <c r="F62" s="81" t="str">
        <f>[9]Ит.пр!F11</f>
        <v xml:space="preserve">Челябинская, Челябинск, </v>
      </c>
      <c r="G62" s="125">
        <f>[9]Ит.пр!G11</f>
        <v>0</v>
      </c>
      <c r="H62" s="82" t="str">
        <f>[9]Ит.пр!H11</f>
        <v>Кадолин В.И.</v>
      </c>
      <c r="I62" s="11"/>
    </row>
    <row r="63" spans="1:10" ht="23.1" customHeight="1" thickBot="1">
      <c r="B63" s="13"/>
      <c r="C63" s="9"/>
      <c r="D63" s="9"/>
      <c r="E63" s="25"/>
      <c r="F63" s="9"/>
      <c r="G63" s="9"/>
      <c r="H63" s="22"/>
      <c r="I63" s="133"/>
      <c r="J63" s="128"/>
    </row>
    <row r="64" spans="1:10" ht="26.4" customHeight="1">
      <c r="A64" s="171" t="s">
        <v>23</v>
      </c>
      <c r="B64" s="75" t="s">
        <v>4</v>
      </c>
      <c r="C64" s="78" t="str">
        <f>[10]Ит.пр!C6</f>
        <v>ПОЗНАХИРКО Глеб Игоревич</v>
      </c>
      <c r="D64" s="78" t="str">
        <f>[10]Ит.пр!D6</f>
        <v>20.04.99, КМС</v>
      </c>
      <c r="E64" s="78" t="str">
        <f>[10]Ит.пр!E6</f>
        <v>УФО</v>
      </c>
      <c r="F64" s="78" t="str">
        <f>[10]Ит.пр!F6</f>
        <v>Свердловская, В-Пышма, КС "УГМК"</v>
      </c>
      <c r="G64" s="123">
        <f>[10]Ит.пр!G6</f>
        <v>0</v>
      </c>
      <c r="H64" s="79" t="str">
        <f>[10]Ит.пр!H6</f>
        <v>Стенников В.Г. Мельников А.Н.</v>
      </c>
      <c r="I64" s="133"/>
      <c r="J64" s="128"/>
    </row>
    <row r="65" spans="1:10" ht="25.2" customHeight="1">
      <c r="A65" s="172"/>
      <c r="B65" s="130" t="s">
        <v>5</v>
      </c>
      <c r="C65" s="77" t="str">
        <f>[10]Ит.пр!C7</f>
        <v>ЦИУЛИН Александр Вячеславович</v>
      </c>
      <c r="D65" s="77" t="str">
        <f>[10]Ит.пр!D7</f>
        <v>04.11.99, КМС</v>
      </c>
      <c r="E65" s="77" t="str">
        <f>[10]Ит.пр!E7</f>
        <v>УФО</v>
      </c>
      <c r="F65" s="77" t="str">
        <f>[10]Ит.пр!F7</f>
        <v>Свердловская, В-Пышма, КС "УГМК"</v>
      </c>
      <c r="G65" s="124">
        <f>[10]Ит.пр!G7</f>
        <v>0</v>
      </c>
      <c r="H65" s="80" t="str">
        <f>[10]Ит.пр!H7</f>
        <v>Суханов М.И. Мельников А.Н.</v>
      </c>
      <c r="I65" s="133"/>
      <c r="J65" s="128"/>
    </row>
    <row r="66" spans="1:10" ht="23.1" customHeight="1">
      <c r="A66" s="172"/>
      <c r="B66" s="290" t="s">
        <v>6</v>
      </c>
      <c r="C66" s="291" t="str">
        <f>[10]Ит.пр!C8</f>
        <v>АЛЛАЯРОВ Евгений Тимурович</v>
      </c>
      <c r="D66" s="291" t="str">
        <f>[10]Ит.пр!D8</f>
        <v>27.03.98, КМС</v>
      </c>
      <c r="E66" s="291" t="str">
        <f>[10]Ит.пр!E8</f>
        <v>УФО</v>
      </c>
      <c r="F66" s="291" t="str">
        <f>[10]Ит.пр!F8</f>
        <v xml:space="preserve">Хмао-Югра, Сургут, </v>
      </c>
      <c r="G66" s="292">
        <f>[10]Ит.пр!G8</f>
        <v>0</v>
      </c>
      <c r="H66" s="293" t="str">
        <f>[10]Ит.пр!H8</f>
        <v>Головко В.И. Кунакузин Е.А.</v>
      </c>
      <c r="I66" s="133"/>
      <c r="J66" s="128"/>
    </row>
    <row r="67" spans="1:10" ht="23.1" customHeight="1" thickBot="1">
      <c r="A67" s="173"/>
      <c r="B67" s="134" t="s">
        <v>6</v>
      </c>
      <c r="C67" s="81" t="str">
        <f>[10]Ит.пр!C9</f>
        <v>НАТРОШВИЛИ Тамаз Зурабович</v>
      </c>
      <c r="D67" s="81" t="str">
        <f>[10]Ит.пр!D9</f>
        <v>18.06.99, КМС</v>
      </c>
      <c r="E67" s="81" t="str">
        <f>[10]Ит.пр!E9</f>
        <v>УФО</v>
      </c>
      <c r="F67" s="81" t="str">
        <f>[10]Ит.пр!F9</f>
        <v>Тюменская, Тюмень, ПН</v>
      </c>
      <c r="G67" s="125">
        <f>[10]Ит.пр!G9</f>
        <v>0</v>
      </c>
      <c r="H67" s="82" t="str">
        <f>[10]Ит.пр!H9</f>
        <v>Николаев А.А.</v>
      </c>
      <c r="I67" s="133"/>
    </row>
    <row r="68" spans="1:10" ht="23.1" hidden="1" customHeight="1">
      <c r="A68" s="96"/>
      <c r="B68" s="132" t="s">
        <v>12</v>
      </c>
      <c r="C68" s="94" t="str">
        <f>[10]Ит.пр!C10</f>
        <v>БАЛАЕВ Олег Игоревич</v>
      </c>
      <c r="D68" s="94" t="str">
        <f>[10]Ит.пр!D10</f>
        <v>13.07.98, КМС</v>
      </c>
      <c r="E68" s="94" t="str">
        <f>[10]Ит.пр!E10</f>
        <v>УФО</v>
      </c>
      <c r="F68" s="94" t="str">
        <f>[10]Ит.пр!F10</f>
        <v>Тюменская, Тюмень, ВТ</v>
      </c>
      <c r="G68" s="143">
        <f>[10]Ит.пр!G10</f>
        <v>0</v>
      </c>
      <c r="H68" s="95" t="str">
        <f>[10]Ит.пр!H10</f>
        <v>Николаев А.А.</v>
      </c>
      <c r="I68" s="133"/>
    </row>
    <row r="69" spans="1:10" ht="23.1" hidden="1" customHeight="1" thickBot="1">
      <c r="A69" s="97"/>
      <c r="B69" s="134" t="s">
        <v>13</v>
      </c>
      <c r="C69" s="81" t="str">
        <f>[10]Ит.пр!C11</f>
        <v>ЗАФАРОВ Артур Ильшатович</v>
      </c>
      <c r="D69" s="81" t="str">
        <f>[10]Ит.пр!D11</f>
        <v>17.05.99, 1р</v>
      </c>
      <c r="E69" s="81" t="str">
        <f>[10]Ит.пр!E11</f>
        <v>УФО</v>
      </c>
      <c r="F69" s="81" t="str">
        <f>[10]Ит.пр!F11</f>
        <v xml:space="preserve">Челябинская, Челябинск, </v>
      </c>
      <c r="G69" s="125">
        <f>[10]Ит.пр!G11</f>
        <v>0</v>
      </c>
      <c r="H69" s="82" t="str">
        <f>[10]Ит.пр!H11</f>
        <v>Кадолин В.И.</v>
      </c>
      <c r="I69" s="11"/>
    </row>
    <row r="70" spans="1:10" ht="23.1" customHeight="1" thickBot="1">
      <c r="A70" s="1"/>
      <c r="B70" s="83"/>
      <c r="C70" s="10"/>
      <c r="D70" s="10"/>
      <c r="E70" s="26"/>
      <c r="F70" s="10"/>
      <c r="G70" s="137"/>
      <c r="H70" s="21"/>
      <c r="I70" s="133"/>
      <c r="J70" s="128"/>
    </row>
    <row r="71" spans="1:10" ht="25.2" customHeight="1">
      <c r="A71" s="171" t="s">
        <v>153</v>
      </c>
      <c r="B71" s="75" t="s">
        <v>4</v>
      </c>
      <c r="C71" s="89" t="str">
        <f>[11]Ит.пр!C6</f>
        <v>ПЕТРОВ Святослав Васильевич</v>
      </c>
      <c r="D71" s="89" t="str">
        <f>[11]Ит.пр!D6</f>
        <v>29.07.99, КМС</v>
      </c>
      <c r="E71" s="89" t="str">
        <f>[11]Ит.пр!E6</f>
        <v>УФО</v>
      </c>
      <c r="F71" s="89" t="str">
        <f>[11]Ит.пр!F6</f>
        <v>Свердловская, В-Пышма, КС "УГМК"</v>
      </c>
      <c r="G71" s="139">
        <f>[11]Ит.пр!G6</f>
        <v>0</v>
      </c>
      <c r="H71" s="90" t="str">
        <f>[11]Ит.пр!H6</f>
        <v>Суханов М.И. Мельников А.Н.</v>
      </c>
      <c r="I71" s="133"/>
      <c r="J71" s="128"/>
    </row>
    <row r="72" spans="1:10" ht="26.4" customHeight="1">
      <c r="A72" s="172"/>
      <c r="B72" s="130" t="s">
        <v>5</v>
      </c>
      <c r="C72" s="88" t="str">
        <f>[11]Ит.пр!C7</f>
        <v>АХМАДЫШИН Амир Салаватович</v>
      </c>
      <c r="D72" s="88" t="str">
        <f>[11]Ит.пр!D7</f>
        <v>03.06.98, МС</v>
      </c>
      <c r="E72" s="88" t="str">
        <f>[11]Ит.пр!E7</f>
        <v>УФО</v>
      </c>
      <c r="F72" s="88" t="str">
        <f>[11]Ит.пр!F7</f>
        <v>Свердловская, В-Пышма, КС "УГМК"</v>
      </c>
      <c r="G72" s="138">
        <f>[11]Ит.пр!G7</f>
        <v>0</v>
      </c>
      <c r="H72" s="91" t="str">
        <f>[11]Ит.пр!H7</f>
        <v>Суханов М.И. Мельников А.Н.</v>
      </c>
      <c r="I72" s="133"/>
      <c r="J72" s="128"/>
    </row>
    <row r="73" spans="1:10" ht="27" customHeight="1">
      <c r="A73" s="172"/>
      <c r="B73" s="290" t="s">
        <v>6</v>
      </c>
      <c r="C73" s="294" t="str">
        <f>[11]Ит.пр!C8</f>
        <v>ГАЧАЕВ Тагир Олхазурович</v>
      </c>
      <c r="D73" s="294" t="str">
        <f>[11]Ит.пр!D8</f>
        <v>09.09.98, КМС</v>
      </c>
      <c r="E73" s="294" t="str">
        <f>[11]Ит.пр!E8</f>
        <v>УФО</v>
      </c>
      <c r="F73" s="294" t="str">
        <f>[11]Ит.пр!F8</f>
        <v xml:space="preserve">Хмао-Югра, Нижневартовск, </v>
      </c>
      <c r="G73" s="295">
        <f>[11]Ит.пр!G8</f>
        <v>0</v>
      </c>
      <c r="H73" s="296" t="str">
        <f>[11]Ит.пр!H8</f>
        <v>Кобелев В.Н.</v>
      </c>
      <c r="I73" s="133"/>
      <c r="J73" s="128"/>
    </row>
    <row r="74" spans="1:10" ht="29.4" customHeight="1" thickBot="1">
      <c r="A74" s="173"/>
      <c r="B74" s="134" t="s">
        <v>6</v>
      </c>
      <c r="C74" s="92" t="str">
        <f>[11]Ит.пр!C9</f>
        <v>ФОМИН Александр Александрович</v>
      </c>
      <c r="D74" s="92" t="str">
        <f>[11]Ит.пр!D9</f>
        <v>22.08.99, КМС</v>
      </c>
      <c r="E74" s="92" t="str">
        <f>[11]Ит.пр!E9</f>
        <v>УФО</v>
      </c>
      <c r="F74" s="92" t="str">
        <f>[11]Ит.пр!F9</f>
        <v>Свердловская, Екатеринбург, ПР</v>
      </c>
      <c r="G74" s="140">
        <f>[11]Ит.пр!G9</f>
        <v>0</v>
      </c>
      <c r="H74" s="93" t="str">
        <f>[11]Ит.пр!H9</f>
        <v>Палабугин С.А.</v>
      </c>
      <c r="I74" s="133"/>
    </row>
    <row r="75" spans="1:10" ht="23.1" hidden="1" customHeight="1">
      <c r="A75" s="146"/>
      <c r="B75" s="132" t="s">
        <v>12</v>
      </c>
      <c r="C75" s="147" t="str">
        <f>[11]Ит.пр!C10</f>
        <v>РЮМКИН Денис Андреевич</v>
      </c>
      <c r="D75" s="147" t="str">
        <f>[11]Ит.пр!D10</f>
        <v>16.05.99, 1р</v>
      </c>
      <c r="E75" s="147" t="str">
        <f>[11]Ит.пр!E10</f>
        <v>УФО</v>
      </c>
      <c r="F75" s="147" t="str">
        <f>[11]Ит.пр!F10</f>
        <v>Свердловская, Екатеринбург, УРФУ</v>
      </c>
      <c r="G75" s="148">
        <f>[11]Ит.пр!G10</f>
        <v>0</v>
      </c>
      <c r="H75" s="149" t="str">
        <f>[11]Ит.пр!H10</f>
        <v>Пышминцев В.А.</v>
      </c>
      <c r="I75" s="133"/>
    </row>
    <row r="76" spans="1:10" ht="23.1" hidden="1" customHeight="1" thickBot="1">
      <c r="A76" s="145"/>
      <c r="B76" s="134" t="s">
        <v>12</v>
      </c>
      <c r="C76" s="92" t="str">
        <f>[11]Ит.пр!C11</f>
        <v/>
      </c>
      <c r="D76" s="92" t="str">
        <f>[11]Ит.пр!D11</f>
        <v/>
      </c>
      <c r="E76" s="92" t="str">
        <f>[11]Ит.пр!E11</f>
        <v/>
      </c>
      <c r="F76" s="92" t="str">
        <f>[11]Ит.пр!F11</f>
        <v/>
      </c>
      <c r="G76" s="140" t="str">
        <f>[11]Ит.пр!G11</f>
        <v/>
      </c>
      <c r="H76" s="93" t="str">
        <f>[11]Ит.пр!H11</f>
        <v/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141">
        <f>[12]Ит.пр!I6</f>
        <v>0</v>
      </c>
      <c r="J77" s="129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41">
        <f>[12]Ит.пр!I8</f>
        <v>0</v>
      </c>
      <c r="J78" s="129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 Стенников</v>
      </c>
      <c r="G79" s="24"/>
      <c r="H79" s="6"/>
      <c r="I79" s="133"/>
      <c r="J79" s="128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/г.Курган/</v>
      </c>
      <c r="G80" s="23"/>
      <c r="H80" s="7"/>
      <c r="I80" s="133"/>
      <c r="J80" s="128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 Сапунов</v>
      </c>
      <c r="G81" s="24"/>
      <c r="H81" s="6"/>
      <c r="I81" s="133"/>
    </row>
    <row r="82" spans="1:19" ht="23.1" customHeight="1">
      <c r="C82" s="1"/>
      <c r="F82" t="str">
        <f>[1]реквизиты!$G$9</f>
        <v>/Качканар/</v>
      </c>
      <c r="H82" s="7"/>
      <c r="I82" s="13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A8:A11"/>
    <mergeCell ref="I8:I9"/>
    <mergeCell ref="J12:J13"/>
    <mergeCell ref="J14:J15"/>
    <mergeCell ref="A15:A18"/>
    <mergeCell ref="I18:I19"/>
    <mergeCell ref="J8:J9"/>
    <mergeCell ref="I10:I11"/>
    <mergeCell ref="J10:J11"/>
    <mergeCell ref="A22:A25"/>
    <mergeCell ref="I12:I13"/>
    <mergeCell ref="A71:A74"/>
    <mergeCell ref="A29:A32"/>
    <mergeCell ref="A36:A39"/>
    <mergeCell ref="A43:A46"/>
    <mergeCell ref="A50:A53"/>
    <mergeCell ref="A57:A60"/>
    <mergeCell ref="A64:A67"/>
  </mergeCells>
  <conditionalFormatting sqref="G21 G28 G35 G42 G49 G56 G63 G70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93"/>
  <sheetViews>
    <sheetView zoomScaleNormal="100" workbookViewId="0">
      <selection activeCell="N23" sqref="N23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29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80" t="s">
        <v>7</v>
      </c>
      <c r="B1" s="180"/>
      <c r="C1" s="180"/>
      <c r="D1" s="180"/>
      <c r="E1" s="180"/>
      <c r="F1" s="180"/>
      <c r="G1" s="180"/>
      <c r="H1" s="180"/>
      <c r="I1" s="180"/>
    </row>
    <row r="2" spans="1:10" ht="24" customHeight="1">
      <c r="A2" s="166" t="s">
        <v>97</v>
      </c>
      <c r="B2" s="166"/>
      <c r="C2" s="166"/>
      <c r="D2" s="166"/>
      <c r="E2" s="166"/>
      <c r="F2" s="166"/>
      <c r="G2" s="166"/>
      <c r="H2" s="166"/>
      <c r="I2" s="166"/>
    </row>
    <row r="3" spans="1:10" ht="40.5" customHeight="1">
      <c r="A3" s="181" t="str">
        <f>[1]реквизиты!$A$2</f>
        <v>Первенство Уральского федерального округа по самбо среди юниоров 1998-99г.р.</v>
      </c>
      <c r="B3" s="181"/>
      <c r="C3" s="181"/>
      <c r="D3" s="181"/>
      <c r="E3" s="181"/>
      <c r="F3" s="181"/>
      <c r="G3" s="181"/>
      <c r="H3" s="181"/>
      <c r="I3" s="181"/>
    </row>
    <row r="4" spans="1:10" ht="16.5" customHeight="1" thickBot="1">
      <c r="A4" s="166" t="str">
        <f>[1]реквизиты!$A$3</f>
        <v>15-16  декабря 2017г.                                              г.Верхняя Пышма</v>
      </c>
      <c r="B4" s="166"/>
      <c r="C4" s="166"/>
      <c r="D4" s="166"/>
      <c r="E4" s="166"/>
      <c r="F4" s="166"/>
      <c r="G4" s="166"/>
      <c r="H4" s="166"/>
      <c r="I4" s="166"/>
    </row>
    <row r="5" spans="1:10" ht="3.75" hidden="1" customHeight="1" thickBot="1">
      <c r="A5" s="166"/>
      <c r="B5" s="166"/>
      <c r="C5" s="166"/>
      <c r="D5" s="166"/>
      <c r="E5" s="166"/>
      <c r="F5" s="166"/>
      <c r="G5" s="166"/>
      <c r="H5" s="166"/>
      <c r="I5" s="166"/>
    </row>
    <row r="6" spans="1:10" ht="11.1" customHeight="1">
      <c r="B6" s="177" t="s">
        <v>0</v>
      </c>
      <c r="C6" s="169" t="s">
        <v>1</v>
      </c>
      <c r="D6" s="169" t="s">
        <v>2</v>
      </c>
      <c r="E6" s="169" t="s">
        <v>16</v>
      </c>
      <c r="F6" s="169" t="s">
        <v>17</v>
      </c>
      <c r="G6" s="167"/>
      <c r="H6" s="182" t="s">
        <v>3</v>
      </c>
      <c r="I6" s="184"/>
    </row>
    <row r="7" spans="1:10" ht="13.5" customHeight="1" thickBot="1">
      <c r="B7" s="178"/>
      <c r="C7" s="170"/>
      <c r="D7" s="170"/>
      <c r="E7" s="170"/>
      <c r="F7" s="170"/>
      <c r="G7" s="168"/>
      <c r="H7" s="183"/>
      <c r="I7" s="184"/>
    </row>
    <row r="8" spans="1:10" ht="23.1" customHeight="1">
      <c r="A8" s="186" t="s">
        <v>9</v>
      </c>
      <c r="B8" s="118" t="s">
        <v>4</v>
      </c>
      <c r="C8" s="78" t="str">
        <f>[2]Ит.пр!C6</f>
        <v>ИВАНОВ Кирилл Евгеньевич</v>
      </c>
      <c r="D8" s="78" t="str">
        <f>[2]Ит.пр!D6</f>
        <v>11.08.00, КМС</v>
      </c>
      <c r="E8" s="78" t="str">
        <f>[2]Ит.пр!E6</f>
        <v>УФО</v>
      </c>
      <c r="F8" s="78" t="str">
        <f>[2]Ит.пр!F6</f>
        <v>Курганская, Курган, СШОР№1</v>
      </c>
      <c r="G8" s="123">
        <f>[2]Ит.пр!G6</f>
        <v>0</v>
      </c>
      <c r="H8" s="79" t="str">
        <f>[2]Ит.пр!H6</f>
        <v>Кинель С.В.</v>
      </c>
      <c r="I8" s="185"/>
      <c r="J8" s="165"/>
    </row>
    <row r="9" spans="1:10" ht="23.1" customHeight="1" thickBot="1">
      <c r="A9" s="187"/>
      <c r="B9" s="156" t="s">
        <v>5</v>
      </c>
      <c r="C9" s="81" t="str">
        <f>[2]Ит.пр!C7</f>
        <v>АБЕУОВ Марат Канатович</v>
      </c>
      <c r="D9" s="81" t="str">
        <f>[2]Ит.пр!D7</f>
        <v>29.09.00, КМС</v>
      </c>
      <c r="E9" s="81" t="str">
        <f>[2]Ит.пр!E7</f>
        <v>УФО</v>
      </c>
      <c r="F9" s="81" t="str">
        <f>[2]Ит.пр!F7</f>
        <v>Курганская, Юргамыш, МО</v>
      </c>
      <c r="G9" s="125">
        <f>[2]Ит.пр!G7</f>
        <v>0</v>
      </c>
      <c r="H9" s="82" t="str">
        <f>[2]Ит.пр!H7</f>
        <v>Кинель С.В.</v>
      </c>
      <c r="I9" s="185"/>
      <c r="J9" s="165"/>
    </row>
    <row r="10" spans="1:10" ht="23.1" hidden="1" customHeight="1">
      <c r="A10" s="96"/>
      <c r="B10" s="155" t="s">
        <v>6</v>
      </c>
      <c r="C10" s="94" t="str">
        <f>[2]Ит.пр!C8</f>
        <v>АГИБАЕВ Есназар Кайратович</v>
      </c>
      <c r="D10" s="94" t="str">
        <f>[2]Ит.пр!D8</f>
        <v>07.10.99, 2р</v>
      </c>
      <c r="E10" s="94" t="str">
        <f>[2]Ит.пр!E8</f>
        <v>УФО</v>
      </c>
      <c r="F10" s="94" t="str">
        <f>[2]Ит.пр!F8</f>
        <v>Курганская, Юргамыш, МО</v>
      </c>
      <c r="G10" s="143">
        <f>[2]Ит.пр!G8</f>
        <v>0</v>
      </c>
      <c r="H10" s="95" t="str">
        <f>[2]Ит.пр!H8</f>
        <v>Кинель С.В.</v>
      </c>
      <c r="I10" s="185"/>
      <c r="J10" s="165"/>
    </row>
    <row r="11" spans="1:10" ht="23.1" hidden="1" customHeight="1">
      <c r="A11" s="96"/>
      <c r="B11" s="121" t="s">
        <v>6</v>
      </c>
      <c r="C11" s="77" t="str">
        <f>[2]Ит.пр!C9</f>
        <v/>
      </c>
      <c r="D11" s="77" t="str">
        <f>[2]Ит.пр!D9</f>
        <v/>
      </c>
      <c r="E11" s="77" t="str">
        <f>[2]Ит.пр!E9</f>
        <v/>
      </c>
      <c r="F11" s="77" t="str">
        <f>[2]Ит.пр!F9</f>
        <v/>
      </c>
      <c r="G11" s="124" t="str">
        <f>[2]Ит.пр!G9</f>
        <v/>
      </c>
      <c r="H11" s="80" t="str">
        <f>[2]Ит.пр!H9</f>
        <v/>
      </c>
      <c r="I11" s="185"/>
      <c r="J11" s="165"/>
    </row>
    <row r="12" spans="1:10" ht="23.1" hidden="1" customHeight="1">
      <c r="A12" s="96"/>
      <c r="B12" s="121" t="s">
        <v>12</v>
      </c>
      <c r="C12" s="77" t="str">
        <f>[2]Ит.пр!C10</f>
        <v/>
      </c>
      <c r="D12" s="77" t="str">
        <f>[2]Ит.пр!D10</f>
        <v/>
      </c>
      <c r="E12" s="77" t="str">
        <f>[2]Ит.пр!E10</f>
        <v/>
      </c>
      <c r="F12" s="77" t="str">
        <f>[2]Ит.пр!F10</f>
        <v/>
      </c>
      <c r="G12" s="124" t="str">
        <f>[2]Ит.пр!G10</f>
        <v/>
      </c>
      <c r="H12" s="80" t="str">
        <f>[2]Ит.пр!H10</f>
        <v/>
      </c>
      <c r="I12" s="179"/>
      <c r="J12" s="165"/>
    </row>
    <row r="13" spans="1:10" ht="23.1" hidden="1" customHeight="1" thickBot="1">
      <c r="A13" s="97"/>
      <c r="B13" s="122" t="s">
        <v>12</v>
      </c>
      <c r="C13" s="81" t="str">
        <f>[2]Ит.пр!C11</f>
        <v/>
      </c>
      <c r="D13" s="81" t="str">
        <f>[2]Ит.пр!D11</f>
        <v/>
      </c>
      <c r="E13" s="81" t="str">
        <f>[2]Ит.пр!E11</f>
        <v/>
      </c>
      <c r="F13" s="81" t="str">
        <f>[2]Ит.пр!F11</f>
        <v/>
      </c>
      <c r="G13" s="125" t="str">
        <f>[2]Ит.пр!G11</f>
        <v/>
      </c>
      <c r="H13" s="82" t="str">
        <f>[2]Ит.пр!H11</f>
        <v/>
      </c>
      <c r="I13" s="179"/>
      <c r="J13" s="165"/>
    </row>
    <row r="14" spans="1:10" ht="20.100000000000001" customHeight="1" thickBot="1">
      <c r="B14" s="8"/>
      <c r="C14" s="9"/>
      <c r="D14" s="9"/>
      <c r="E14" s="25"/>
      <c r="F14" s="9"/>
      <c r="G14" s="126"/>
      <c r="H14" s="9"/>
      <c r="I14" s="133"/>
      <c r="J14" s="165"/>
    </row>
    <row r="15" spans="1:10" ht="23.1" customHeight="1">
      <c r="A15" s="186" t="s">
        <v>10</v>
      </c>
      <c r="B15" s="75" t="s">
        <v>4</v>
      </c>
      <c r="C15" s="78" t="str">
        <f>[3]Ит.пр!C6</f>
        <v>АБДУЛЛАЕВ Хаял Юсифович</v>
      </c>
      <c r="D15" s="78" t="str">
        <f>[3]Ит.пр!D6</f>
        <v>01.01.98, МС</v>
      </c>
      <c r="E15" s="78" t="str">
        <f>[3]Ит.пр!E6</f>
        <v>УФО</v>
      </c>
      <c r="F15" s="78" t="str">
        <f>[3]Ит.пр!F6</f>
        <v>Свердловская, В-Пышма, КС "УГМК"</v>
      </c>
      <c r="G15" s="123">
        <f>[3]Ит.пр!G6</f>
        <v>0</v>
      </c>
      <c r="H15" s="79" t="str">
        <f>[3]Ит.пр!H6</f>
        <v>Суханов М.И. Мельников А.Н.</v>
      </c>
      <c r="I15" s="133"/>
      <c r="J15" s="165"/>
    </row>
    <row r="16" spans="1:10" ht="23.1" customHeight="1" thickBot="1">
      <c r="A16" s="187"/>
      <c r="B16" s="134" t="s">
        <v>5</v>
      </c>
      <c r="C16" s="81" t="str">
        <f>[3]Ит.пр!C7</f>
        <v>КРИВОЛАПОВ Роман Тимурович</v>
      </c>
      <c r="D16" s="81" t="str">
        <f>[3]Ит.пр!D7</f>
        <v>02.07.00, КМС</v>
      </c>
      <c r="E16" s="81" t="str">
        <f>[3]Ит.пр!E7</f>
        <v>УФО</v>
      </c>
      <c r="F16" s="81" t="str">
        <f>[3]Ит.пр!F7</f>
        <v>Свердловская, Екатеринбург, ПР</v>
      </c>
      <c r="G16" s="125">
        <f>[3]Ит.пр!G7</f>
        <v>0</v>
      </c>
      <c r="H16" s="82" t="str">
        <f>[3]Ит.пр!H7</f>
        <v>Коростылев А.Б. Рыбин Р.В.</v>
      </c>
      <c r="I16" s="133"/>
    </row>
    <row r="17" spans="1:16" ht="23.1" hidden="1" customHeight="1">
      <c r="A17" s="96"/>
      <c r="B17" s="132" t="s">
        <v>6</v>
      </c>
      <c r="C17" s="94" t="str">
        <f>[3]Ит.пр!C8</f>
        <v>УДАРЦЕВ Максим Михайлович</v>
      </c>
      <c r="D17" s="94" t="str">
        <f>[3]Ит.пр!D8</f>
        <v>27.11.99, КМС</v>
      </c>
      <c r="E17" s="94" t="str">
        <f>[3]Ит.пр!E8</f>
        <v>УФО</v>
      </c>
      <c r="F17" s="94" t="str">
        <f>[3]Ит.пр!F8</f>
        <v>Курганская, Курган, СШОР№1</v>
      </c>
      <c r="G17" s="143">
        <f>[3]Ит.пр!G8</f>
        <v>0</v>
      </c>
      <c r="H17" s="95" t="str">
        <f>[3]Ит.пр!H8</f>
        <v>Кинель С.В.</v>
      </c>
      <c r="I17" s="133"/>
    </row>
    <row r="18" spans="1:16" ht="23.1" hidden="1" customHeight="1">
      <c r="A18" s="96"/>
      <c r="B18" s="130" t="s">
        <v>6</v>
      </c>
      <c r="C18" s="77" t="str">
        <f>[3]Ит.пр!C9</f>
        <v>СИТДИКОВ Олег Ринатович</v>
      </c>
      <c r="D18" s="77" t="str">
        <f>[3]Ит.пр!D9</f>
        <v>28.06.99, КМС</v>
      </c>
      <c r="E18" s="77" t="str">
        <f>[3]Ит.пр!E9</f>
        <v>УФО</v>
      </c>
      <c r="F18" s="77" t="str">
        <f>[3]Ит.пр!F9</f>
        <v xml:space="preserve">Хмао-Югра, Нижневартовск, </v>
      </c>
      <c r="G18" s="124">
        <f>[3]Ит.пр!G9</f>
        <v>0</v>
      </c>
      <c r="H18" s="80" t="str">
        <f>[3]Ит.пр!H9</f>
        <v>Воробьев В.В.</v>
      </c>
      <c r="I18" s="179"/>
    </row>
    <row r="19" spans="1:16" ht="23.1" hidden="1" customHeight="1">
      <c r="A19" s="96"/>
      <c r="B19" s="130" t="s">
        <v>12</v>
      </c>
      <c r="C19" s="77" t="str">
        <f>[3]Ит.пр!C10</f>
        <v>ЗАИКИН Иван Сергеевич</v>
      </c>
      <c r="D19" s="77" t="str">
        <f>[3]Ит.пр!D10</f>
        <v>22.02.00, КМС</v>
      </c>
      <c r="E19" s="77" t="str">
        <f>[3]Ит.пр!E10</f>
        <v>УФО</v>
      </c>
      <c r="F19" s="77" t="str">
        <f>[3]Ит.пр!F10</f>
        <v>Хмао-Югра, Нижневартовск, МО</v>
      </c>
      <c r="G19" s="124">
        <f>[3]Ит.пр!G10</f>
        <v>0</v>
      </c>
      <c r="H19" s="80" t="str">
        <f>[3]Ит.пр!H10</f>
        <v>Моисеев И.В.</v>
      </c>
      <c r="I19" s="179"/>
    </row>
    <row r="20" spans="1:16" ht="23.1" hidden="1" customHeight="1" thickBot="1">
      <c r="A20" s="97"/>
      <c r="B20" s="134" t="s">
        <v>12</v>
      </c>
      <c r="C20" s="81" t="str">
        <f>[3]Ит.пр!C11</f>
        <v>ИЛЬЧЕНКО Дмитрий Игоревич</v>
      </c>
      <c r="D20" s="81" t="str">
        <f>[3]Ит.пр!D11</f>
        <v>05.03.00, 2р</v>
      </c>
      <c r="E20" s="81" t="str">
        <f>[3]Ит.пр!E11</f>
        <v>УФО</v>
      </c>
      <c r="F20" s="81" t="str">
        <f>[3]Ит.пр!F11</f>
        <v>Курганская, Курган, ДЮСШ№4</v>
      </c>
      <c r="G20" s="125">
        <f>[3]Ит.пр!G11</f>
        <v>0</v>
      </c>
      <c r="H20" s="82" t="str">
        <f>[3]Ит.пр!H11</f>
        <v>Герасимов Д.В.</v>
      </c>
      <c r="I20" s="11"/>
    </row>
    <row r="21" spans="1:16" ht="20.100000000000001" customHeight="1" thickBot="1">
      <c r="B21" s="13"/>
      <c r="C21" s="9"/>
      <c r="D21" s="9"/>
      <c r="E21" s="25"/>
      <c r="F21" s="9"/>
      <c r="G21" s="9"/>
      <c r="H21" s="9"/>
      <c r="I21" s="133"/>
      <c r="J21" s="128"/>
    </row>
    <row r="22" spans="1:16" ht="23.1" customHeight="1">
      <c r="A22" s="186" t="s">
        <v>18</v>
      </c>
      <c r="B22" s="75" t="s">
        <v>4</v>
      </c>
      <c r="C22" s="78" t="str">
        <f>[4]Ит.пр!C6</f>
        <v>ЧАБАРОВ Геннадий Андреевич</v>
      </c>
      <c r="D22" s="78" t="str">
        <f>[4]Ит.пр!D6</f>
        <v>14.01.99, КМС</v>
      </c>
      <c r="E22" s="78" t="str">
        <f>[4]Ит.пр!E6</f>
        <v>УФО</v>
      </c>
      <c r="F22" s="78" t="str">
        <f>[4]Ит.пр!F6</f>
        <v>Свердловская, В-Пышма, КС "УГМК"</v>
      </c>
      <c r="G22" s="123">
        <f>[4]Ит.пр!G6</f>
        <v>0</v>
      </c>
      <c r="H22" s="79" t="str">
        <f>[4]Ит.пр!H6</f>
        <v>Стенников В.Г. Мельников А.Н.</v>
      </c>
      <c r="I22" s="133"/>
      <c r="J22" s="128"/>
    </row>
    <row r="23" spans="1:16" ht="23.1" customHeight="1" thickBot="1">
      <c r="A23" s="187"/>
      <c r="B23" s="134" t="s">
        <v>5</v>
      </c>
      <c r="C23" s="81" t="str">
        <f>[4]Ит.пр!C7</f>
        <v>БЕССОНОВ Дмитрий Евгеньевич</v>
      </c>
      <c r="D23" s="81" t="str">
        <f>[4]Ит.пр!D7</f>
        <v>05.01.98, МС</v>
      </c>
      <c r="E23" s="81" t="str">
        <f>[4]Ит.пр!E7</f>
        <v>УФО</v>
      </c>
      <c r="F23" s="81" t="str">
        <f>[4]Ит.пр!F7</f>
        <v>Свердловская, В-Пышма, КС "УГМК"</v>
      </c>
      <c r="G23" s="125">
        <f>[4]Ит.пр!G7</f>
        <v>0</v>
      </c>
      <c r="H23" s="82" t="str">
        <f>[4]Ит.пр!H7</f>
        <v>Суханов М.И. Мельников А.Н.</v>
      </c>
      <c r="I23" s="133"/>
      <c r="J23" s="128"/>
    </row>
    <row r="24" spans="1:16" ht="23.1" hidden="1" customHeight="1">
      <c r="A24" s="96"/>
      <c r="B24" s="132" t="s">
        <v>6</v>
      </c>
      <c r="C24" s="94" t="str">
        <f>[4]Ит.пр!C8</f>
        <v>ПАХОМОВ Алексей Дмитриевич</v>
      </c>
      <c r="D24" s="94" t="str">
        <f>[4]Ит.пр!D8</f>
        <v>31.07.98, КМС</v>
      </c>
      <c r="E24" s="94" t="str">
        <f>[4]Ит.пр!E8</f>
        <v>УФО</v>
      </c>
      <c r="F24" s="94" t="str">
        <f>[4]Ит.пр!F8</f>
        <v>Свердловская, Екатеринбург, ПР</v>
      </c>
      <c r="G24" s="143">
        <f>[4]Ит.пр!G8</f>
        <v>0</v>
      </c>
      <c r="H24" s="95" t="str">
        <f>[4]Ит.пр!H8</f>
        <v>Бородин О.Б. Воронов В.В.</v>
      </c>
      <c r="I24" s="133"/>
      <c r="J24" s="128"/>
    </row>
    <row r="25" spans="1:16" ht="23.1" hidden="1" customHeight="1">
      <c r="A25" s="96"/>
      <c r="B25" s="130" t="s">
        <v>6</v>
      </c>
      <c r="C25" s="77" t="str">
        <f>[4]Ит.пр!C9</f>
        <v>МАМАНУРОВ Шухратбек Марифжонович</v>
      </c>
      <c r="D25" s="77" t="str">
        <f>[4]Ит.пр!D9</f>
        <v>03.12.99, КМС</v>
      </c>
      <c r="E25" s="77" t="str">
        <f>[4]Ит.пр!E9</f>
        <v>УФО</v>
      </c>
      <c r="F25" s="77" t="str">
        <f>[4]Ит.пр!F9</f>
        <v xml:space="preserve">Хмао-Югра, Сургут, </v>
      </c>
      <c r="G25" s="124">
        <f>[4]Ит.пр!G9</f>
        <v>0</v>
      </c>
      <c r="H25" s="80" t="str">
        <f>[4]Ит.пр!H9</f>
        <v>Головко В.И. Кунакузин Е.А.</v>
      </c>
      <c r="I25" s="133"/>
    </row>
    <row r="26" spans="1:16" ht="23.1" hidden="1" customHeight="1">
      <c r="A26" s="96"/>
      <c r="B26" s="130" t="s">
        <v>12</v>
      </c>
      <c r="C26" s="77" t="str">
        <f>[4]Ит.пр!C10</f>
        <v>ПЕТРОВ Андрей Владимирович</v>
      </c>
      <c r="D26" s="77" t="str">
        <f>[4]Ит.пр!D10</f>
        <v>07.12.98, КМС</v>
      </c>
      <c r="E26" s="77" t="str">
        <f>[4]Ит.пр!E10</f>
        <v>УФО</v>
      </c>
      <c r="F26" s="77" t="str">
        <f>[4]Ит.пр!F10</f>
        <v>Тюменская, Тюмень, ВС</v>
      </c>
      <c r="G26" s="124">
        <f>[4]Ит.пр!G10</f>
        <v>0</v>
      </c>
      <c r="H26" s="80" t="str">
        <f>[4]Ит.пр!H10</f>
        <v>Николаев А.А.</v>
      </c>
      <c r="I26" s="133"/>
      <c r="L26" s="17"/>
      <c r="M26" s="18"/>
      <c r="N26" s="17"/>
      <c r="O26" s="19"/>
      <c r="P26" s="76"/>
    </row>
    <row r="27" spans="1:16" ht="23.1" hidden="1" customHeight="1" thickBot="1">
      <c r="A27" s="97"/>
      <c r="B27" s="134" t="s">
        <v>12</v>
      </c>
      <c r="C27" s="81" t="str">
        <f>[4]Ит.пр!C11</f>
        <v>КОБИНЕЦ Валентин Аркадьевич</v>
      </c>
      <c r="D27" s="81" t="str">
        <f>[4]Ит.пр!D11</f>
        <v>16.02.98, КМС</v>
      </c>
      <c r="E27" s="81" t="str">
        <f>[4]Ит.пр!E11</f>
        <v>УФО</v>
      </c>
      <c r="F27" s="81" t="str">
        <f>[4]Ит.пр!F11</f>
        <v xml:space="preserve">Хмао-Югра, Нижневартовск, </v>
      </c>
      <c r="G27" s="125">
        <f>[4]Ит.пр!G11</f>
        <v>0</v>
      </c>
      <c r="H27" s="82" t="str">
        <f>[4]Ит.пр!H11</f>
        <v>Горшков И.В. Соколов Т.В.</v>
      </c>
      <c r="I27" s="11"/>
    </row>
    <row r="28" spans="1:16" ht="20.100000000000001" customHeight="1" thickBot="1">
      <c r="A28" s="30"/>
      <c r="B28" s="12"/>
      <c r="C28" s="76"/>
      <c r="D28" s="16"/>
      <c r="E28" s="16"/>
      <c r="F28" s="17"/>
      <c r="G28" s="9"/>
      <c r="H28" s="20"/>
      <c r="I28" s="133"/>
      <c r="J28" s="128"/>
    </row>
    <row r="29" spans="1:16" ht="23.1" customHeight="1">
      <c r="A29" s="186" t="s">
        <v>19</v>
      </c>
      <c r="B29" s="75" t="s">
        <v>4</v>
      </c>
      <c r="C29" s="78" t="str">
        <f>[5]Ит.пр!C6</f>
        <v>КАМАЕВ Дмитрий Евгеньевич</v>
      </c>
      <c r="D29" s="78" t="str">
        <f>[5]Ит.пр!D6</f>
        <v>07.10.98, МС</v>
      </c>
      <c r="E29" s="78" t="str">
        <f>[5]Ит.пр!E6</f>
        <v>УФО</v>
      </c>
      <c r="F29" s="78" t="str">
        <f>[5]Ит.пр!F6</f>
        <v>Свердловская, В-Пышма, КС "УГМК"</v>
      </c>
      <c r="G29" s="123">
        <f>[5]Ит.пр!G6</f>
        <v>0</v>
      </c>
      <c r="H29" s="79" t="str">
        <f>[5]Ит.пр!H6</f>
        <v>Стенников В.Г. Мельников А.Н.</v>
      </c>
      <c r="I29" s="133"/>
      <c r="J29" s="128"/>
    </row>
    <row r="30" spans="1:16" ht="23.1" customHeight="1" thickBot="1">
      <c r="A30" s="187"/>
      <c r="B30" s="134" t="s">
        <v>5</v>
      </c>
      <c r="C30" s="81" t="str">
        <f>[5]Ит.пр!C7</f>
        <v>СИНЬКОВ Андрей Евгеньевич</v>
      </c>
      <c r="D30" s="81" t="str">
        <f>[5]Ит.пр!D7</f>
        <v>13.11.98, КМС</v>
      </c>
      <c r="E30" s="81" t="str">
        <f>[5]Ит.пр!E7</f>
        <v>УФО</v>
      </c>
      <c r="F30" s="81" t="str">
        <f>[5]Ит.пр!F7</f>
        <v>Свердловская, Екатеринбург, ПР</v>
      </c>
      <c r="G30" s="125">
        <f>[5]Ит.пр!G7</f>
        <v>0</v>
      </c>
      <c r="H30" s="82" t="str">
        <f>[5]Ит.пр!H7</f>
        <v>Коростелев А.Б.</v>
      </c>
      <c r="I30" s="133"/>
      <c r="J30" s="128"/>
    </row>
    <row r="31" spans="1:16" ht="23.1" hidden="1" customHeight="1">
      <c r="A31" s="146"/>
      <c r="B31" s="132" t="s">
        <v>6</v>
      </c>
      <c r="C31" s="94" t="str">
        <f>[5]Ит.пр!C8</f>
        <v>АБДУЛГАЛИМОВ Имирали Рамазанович</v>
      </c>
      <c r="D31" s="94" t="str">
        <f>[5]Ит.пр!D8</f>
        <v>01.01.98, КМС</v>
      </c>
      <c r="E31" s="94" t="str">
        <f>[5]Ит.пр!E8</f>
        <v>УФО</v>
      </c>
      <c r="F31" s="94" t="str">
        <f>[5]Ит.пр!F8</f>
        <v xml:space="preserve">Хмао-Югра, Радужный, </v>
      </c>
      <c r="G31" s="143">
        <f>[5]Ит.пр!G8</f>
        <v>0</v>
      </c>
      <c r="H31" s="95" t="str">
        <f>[5]Ит.пр!H8</f>
        <v>Закарьяев А.Ф. Саркисян А.А.</v>
      </c>
      <c r="I31" s="133"/>
      <c r="J31" s="128"/>
    </row>
    <row r="32" spans="1:16" ht="23.1" hidden="1" customHeight="1">
      <c r="A32" s="144"/>
      <c r="B32" s="130" t="s">
        <v>6</v>
      </c>
      <c r="C32" s="77" t="str">
        <f>[5]Ит.пр!C9</f>
        <v>БАГДАСАРЯН Борис Эдуардович</v>
      </c>
      <c r="D32" s="77" t="str">
        <f>[5]Ит.пр!D9</f>
        <v>26.05.99, КМС</v>
      </c>
      <c r="E32" s="77" t="str">
        <f>[5]Ит.пр!E9</f>
        <v>УФО</v>
      </c>
      <c r="F32" s="77" t="str">
        <f>[5]Ит.пр!F9</f>
        <v xml:space="preserve">Хмао-Югра, Ханты-Мансийск, </v>
      </c>
      <c r="G32" s="124">
        <f>[5]Ит.пр!G9</f>
        <v>0</v>
      </c>
      <c r="H32" s="80" t="str">
        <f>[5]Ит.пр!H9</f>
        <v xml:space="preserve">Феоктистов Ю.Н. </v>
      </c>
      <c r="I32" s="133"/>
    </row>
    <row r="33" spans="1:10" ht="23.1" hidden="1" customHeight="1">
      <c r="A33" s="144"/>
      <c r="B33" s="130" t="s">
        <v>12</v>
      </c>
      <c r="C33" s="77" t="str">
        <f>[5]Ит.пр!C10</f>
        <v>ЕСИМЧИК Илья Александрович</v>
      </c>
      <c r="D33" s="77" t="str">
        <f>[5]Ит.пр!D10</f>
        <v>24.11.99, КМС</v>
      </c>
      <c r="E33" s="77" t="str">
        <f>[5]Ит.пр!E10</f>
        <v>УФО</v>
      </c>
      <c r="F33" s="77" t="str">
        <f>[5]Ит.пр!F10</f>
        <v>Свердловская, В-Пышма, КС "УГМК"</v>
      </c>
      <c r="G33" s="124">
        <f>[5]Ит.пр!G10</f>
        <v>0</v>
      </c>
      <c r="H33" s="80" t="str">
        <f>[5]Ит.пр!H10</f>
        <v>Суханов М.И. Мельников А.Н.</v>
      </c>
      <c r="I33" s="133"/>
    </row>
    <row r="34" spans="1:10" ht="23.1" hidden="1" customHeight="1" thickBot="1">
      <c r="A34" s="145"/>
      <c r="B34" s="134" t="s">
        <v>12</v>
      </c>
      <c r="C34" s="81" t="str">
        <f>[5]Ит.пр!C11</f>
        <v>ИГИБАЕВ Азамат Каирбекович</v>
      </c>
      <c r="D34" s="81" t="str">
        <f>[5]Ит.пр!D11</f>
        <v>02.06.99, КМС</v>
      </c>
      <c r="E34" s="81" t="str">
        <f>[5]Ит.пр!E11</f>
        <v>УФО</v>
      </c>
      <c r="F34" s="81" t="str">
        <f>[5]Ит.пр!F11</f>
        <v>Курганская, Курган, УОР</v>
      </c>
      <c r="G34" s="125">
        <f>[5]Ит.пр!G11</f>
        <v>0</v>
      </c>
      <c r="H34" s="82" t="str">
        <f>[5]Ит.пр!H11</f>
        <v>Герасимов Д.В.</v>
      </c>
      <c r="I34" s="133"/>
    </row>
    <row r="35" spans="1:10" ht="20.100000000000001" customHeight="1" thickBot="1">
      <c r="A35" s="30"/>
      <c r="B35" s="12"/>
      <c r="C35" s="76"/>
      <c r="D35" s="16"/>
      <c r="E35" s="16"/>
      <c r="F35" s="17"/>
      <c r="G35" s="135"/>
      <c r="H35" s="20"/>
      <c r="I35" s="133"/>
      <c r="J35" s="128"/>
    </row>
    <row r="36" spans="1:10" ht="23.1" customHeight="1">
      <c r="A36" s="186" t="s">
        <v>14</v>
      </c>
      <c r="B36" s="75" t="s">
        <v>4</v>
      </c>
      <c r="C36" s="78" t="str">
        <f>[6]Ит.пр!C6</f>
        <v>АБРАМОВСКИХ Данил Евгеньевич</v>
      </c>
      <c r="D36" s="78" t="str">
        <f>[6]Ит.пр!D6</f>
        <v>24.04.98, МС</v>
      </c>
      <c r="E36" s="78" t="str">
        <f>[6]Ит.пр!E6</f>
        <v>УФО</v>
      </c>
      <c r="F36" s="78" t="str">
        <f>[6]Ит.пр!F6</f>
        <v>Курганская, Курган, УОР</v>
      </c>
      <c r="G36" s="123">
        <f>[6]Ит.пр!G6</f>
        <v>0</v>
      </c>
      <c r="H36" s="79" t="str">
        <f>[6]Ит.пр!H6</f>
        <v>Стенников М.Г. Астапов Л.Н.</v>
      </c>
      <c r="I36" s="133"/>
      <c r="J36" s="128"/>
    </row>
    <row r="37" spans="1:10" ht="23.1" customHeight="1" thickBot="1">
      <c r="A37" s="187"/>
      <c r="B37" s="134" t="s">
        <v>5</v>
      </c>
      <c r="C37" s="81" t="str">
        <f>[6]Ит.пр!C7</f>
        <v>ЛУКИНЫХ Василий Сергеевич</v>
      </c>
      <c r="D37" s="81" t="str">
        <f>[6]Ит.пр!D7</f>
        <v>16.11.99, КМС</v>
      </c>
      <c r="E37" s="81" t="str">
        <f>[6]Ит.пр!E7</f>
        <v>УФО</v>
      </c>
      <c r="F37" s="81" t="str">
        <f>[6]Ит.пр!F7</f>
        <v>Свердловская, В-Пышма, КС "УГМК"</v>
      </c>
      <c r="G37" s="125">
        <f>[6]Ит.пр!G7</f>
        <v>0</v>
      </c>
      <c r="H37" s="82" t="str">
        <f>[6]Ит.пр!H7</f>
        <v>Суханов М.И. Мельников А.Н.</v>
      </c>
      <c r="I37" s="133"/>
      <c r="J37" s="128"/>
    </row>
    <row r="38" spans="1:10" ht="22.5" hidden="1" customHeight="1">
      <c r="A38" s="153"/>
      <c r="B38" s="132" t="s">
        <v>6</v>
      </c>
      <c r="C38" s="94" t="str">
        <f>[6]Ит.пр!C8</f>
        <v>АНУФРИЕВ Данил Александрович</v>
      </c>
      <c r="D38" s="94" t="str">
        <f>[6]Ит.пр!D8</f>
        <v>05.10.98, КМС</v>
      </c>
      <c r="E38" s="94" t="str">
        <f>[6]Ит.пр!E8</f>
        <v>УФО</v>
      </c>
      <c r="F38" s="94" t="str">
        <f>[6]Ит.пр!F8</f>
        <v>Курганская, Курган, СШОР№1</v>
      </c>
      <c r="G38" s="143">
        <f>[6]Ит.пр!G8</f>
        <v>0</v>
      </c>
      <c r="H38" s="95" t="str">
        <f>[6]Ит.пр!H8</f>
        <v>Евтодеев В.Ф.</v>
      </c>
      <c r="I38" s="133"/>
      <c r="J38" s="128"/>
    </row>
    <row r="39" spans="1:10" ht="23.1" hidden="1" customHeight="1">
      <c r="A39" s="153"/>
      <c r="B39" s="130" t="s">
        <v>6</v>
      </c>
      <c r="C39" s="77" t="str">
        <f>[6]Ит.пр!C9</f>
        <v>ГУСИХАНОВ Турпалали Рамазанович</v>
      </c>
      <c r="D39" s="77" t="str">
        <f>[6]Ит.пр!D9</f>
        <v>09.08.00, КМС</v>
      </c>
      <c r="E39" s="77" t="str">
        <f>[6]Ит.пр!E9</f>
        <v>УФО</v>
      </c>
      <c r="F39" s="77" t="str">
        <f>[6]Ит.пр!F9</f>
        <v>Курганская, Курган, УОР</v>
      </c>
      <c r="G39" s="124">
        <f>[6]Ит.пр!G9</f>
        <v>0</v>
      </c>
      <c r="H39" s="80" t="str">
        <f>[6]Ит.пр!H9</f>
        <v>Герасимов Д.В.</v>
      </c>
      <c r="I39" s="127" t="s">
        <v>15</v>
      </c>
    </row>
    <row r="40" spans="1:10" ht="23.1" hidden="1" customHeight="1">
      <c r="A40" s="153"/>
      <c r="B40" s="130" t="s">
        <v>12</v>
      </c>
      <c r="C40" s="77" t="str">
        <f>[6]Ит.пр!C10</f>
        <v>КАРДАШИН Василий Андреевич</v>
      </c>
      <c r="D40" s="77" t="str">
        <f>[6]Ит.пр!D10</f>
        <v>19.07.00, КМС</v>
      </c>
      <c r="E40" s="77" t="str">
        <f>[6]Ит.пр!E10</f>
        <v>УФО</v>
      </c>
      <c r="F40" s="77" t="str">
        <f>[6]Ит.пр!F10</f>
        <v>Свердловская, В-Пышма, КС "УГМК"</v>
      </c>
      <c r="G40" s="124">
        <f>[6]Ит.пр!G10</f>
        <v>0</v>
      </c>
      <c r="H40" s="80" t="str">
        <f>[6]Ит.пр!H10</f>
        <v>Суханов М.И. Мельников А.Н.</v>
      </c>
      <c r="I40" s="133"/>
    </row>
    <row r="41" spans="1:10" ht="23.1" hidden="1" customHeight="1" thickBot="1">
      <c r="A41" s="154"/>
      <c r="B41" s="134" t="s">
        <v>12</v>
      </c>
      <c r="C41" s="81" t="str">
        <f>[6]Ит.пр!C11</f>
        <v>МИНАТУЛЛАЕВ Магомедзапир Багаутдинович</v>
      </c>
      <c r="D41" s="81" t="str">
        <f>[6]Ит.пр!D11</f>
        <v>27.06.98, КМС</v>
      </c>
      <c r="E41" s="81" t="str">
        <f>[6]Ит.пр!E11</f>
        <v>УФО</v>
      </c>
      <c r="F41" s="81" t="str">
        <f>[6]Ит.пр!F11</f>
        <v xml:space="preserve">Хмао-Югра, Радужный, </v>
      </c>
      <c r="G41" s="125">
        <f>[6]Ит.пр!G11</f>
        <v>0</v>
      </c>
      <c r="H41" s="82" t="str">
        <f>[6]Ит.пр!H11</f>
        <v>Сонгуров Б.А. Дыбенко К.В</v>
      </c>
      <c r="I41" s="133"/>
    </row>
    <row r="42" spans="1:10" ht="20.100000000000001" customHeight="1" thickBot="1">
      <c r="B42" s="84"/>
      <c r="C42" s="85"/>
      <c r="D42" s="85"/>
      <c r="E42" s="86"/>
      <c r="F42" s="85"/>
      <c r="G42" s="85"/>
      <c r="H42" s="87"/>
      <c r="I42" s="133"/>
      <c r="J42" s="128"/>
    </row>
    <row r="43" spans="1:10" ht="23.1" customHeight="1">
      <c r="A43" s="186" t="s">
        <v>20</v>
      </c>
      <c r="B43" s="75" t="s">
        <v>4</v>
      </c>
      <c r="C43" s="78" t="str">
        <f>[7]Ит.пр!C6</f>
        <v>НУРИЕВ Ильгар Фарсатович</v>
      </c>
      <c r="D43" s="78" t="str">
        <f>[7]Ит.пр!D6</f>
        <v>24.02.99, КМС</v>
      </c>
      <c r="E43" s="78" t="str">
        <f>[7]Ит.пр!E6</f>
        <v>УФО</v>
      </c>
      <c r="F43" s="78" t="str">
        <f>[7]Ит.пр!F6</f>
        <v>Курганская, Курган, СШОР№2</v>
      </c>
      <c r="G43" s="123">
        <f>[7]Ит.пр!G6</f>
        <v>0</v>
      </c>
      <c r="H43" s="79" t="str">
        <f>[7]Ит.пр!H6</f>
        <v>Кудрявцев С.Ю.</v>
      </c>
      <c r="I43" s="133"/>
      <c r="J43" s="128"/>
    </row>
    <row r="44" spans="1:10" ht="23.1" customHeight="1" thickBot="1">
      <c r="A44" s="187"/>
      <c r="B44" s="134" t="s">
        <v>5</v>
      </c>
      <c r="C44" s="81" t="str">
        <f>[7]Ит.пр!C7</f>
        <v>КРИНИЦА Максим Александрович</v>
      </c>
      <c r="D44" s="81" t="str">
        <f>[7]Ит.пр!D7</f>
        <v>02.03.99, КМС</v>
      </c>
      <c r="E44" s="81" t="str">
        <f>[7]Ит.пр!E7</f>
        <v>УФО</v>
      </c>
      <c r="F44" s="81" t="str">
        <f>[7]Ит.пр!F7</f>
        <v>Свердловская, Екатеринбург, ПР</v>
      </c>
      <c r="G44" s="125">
        <f>[7]Ит.пр!G7</f>
        <v>0</v>
      </c>
      <c r="H44" s="82" t="str">
        <f>[7]Ит.пр!H7</f>
        <v>Бородин О.Б. Воронов В.В.</v>
      </c>
      <c r="I44" s="133"/>
      <c r="J44" s="128"/>
    </row>
    <row r="45" spans="1:10" ht="23.1" hidden="1" customHeight="1">
      <c r="A45" s="153"/>
      <c r="B45" s="132" t="s">
        <v>6</v>
      </c>
      <c r="C45" s="94" t="str">
        <f>[7]Ит.пр!C8</f>
        <v>ХАЙРУЛЛИН Алексей Александрович</v>
      </c>
      <c r="D45" s="94" t="str">
        <f>[7]Ит.пр!D8</f>
        <v>30.03.00, КМС</v>
      </c>
      <c r="E45" s="94" t="str">
        <f>[7]Ит.пр!E8</f>
        <v>УФО</v>
      </c>
      <c r="F45" s="94" t="str">
        <f>[7]Ит.пр!F8</f>
        <v xml:space="preserve">Челябинская, Челябинск, </v>
      </c>
      <c r="G45" s="143">
        <f>[7]Ит.пр!G8</f>
        <v>0</v>
      </c>
      <c r="H45" s="95" t="str">
        <f>[7]Ит.пр!H8</f>
        <v>Бурлаков Я.И.</v>
      </c>
      <c r="I45" s="133"/>
      <c r="J45" s="128"/>
    </row>
    <row r="46" spans="1:10" ht="23.1" hidden="1" customHeight="1">
      <c r="A46" s="153"/>
      <c r="B46" s="130" t="s">
        <v>6</v>
      </c>
      <c r="C46" s="77" t="str">
        <f>[7]Ит.пр!C9</f>
        <v>ВОЛОБУЕВ Ярослав Русланович</v>
      </c>
      <c r="D46" s="77" t="str">
        <f>[7]Ит.пр!D9</f>
        <v>14.07.98, КМС</v>
      </c>
      <c r="E46" s="77" t="str">
        <f>[7]Ит.пр!E9</f>
        <v>УФО</v>
      </c>
      <c r="F46" s="77" t="str">
        <f>[7]Ит.пр!F9</f>
        <v>Курганская, Курган, СШОР№2</v>
      </c>
      <c r="G46" s="124">
        <f>[7]Ит.пр!G9</f>
        <v>0</v>
      </c>
      <c r="H46" s="80" t="str">
        <f>[7]Ит.пр!H9</f>
        <v>Кудрявцев С.Ю.</v>
      </c>
      <c r="I46" s="133"/>
    </row>
    <row r="47" spans="1:10" ht="23.1" hidden="1" customHeight="1">
      <c r="A47" s="153"/>
      <c r="B47" s="130" t="s">
        <v>12</v>
      </c>
      <c r="C47" s="77" t="str">
        <f>[7]Ит.пр!C10</f>
        <v>ХАБИБОВ Эльнар Раянович</v>
      </c>
      <c r="D47" s="77" t="str">
        <f>[7]Ит.пр!D10</f>
        <v>27.11.99, 1р</v>
      </c>
      <c r="E47" s="77" t="str">
        <f>[7]Ит.пр!E10</f>
        <v>УФО</v>
      </c>
      <c r="F47" s="77" t="str">
        <f>[7]Ит.пр!F10</f>
        <v>Свердловская, Екатеринбург, ПР</v>
      </c>
      <c r="G47" s="124">
        <f>[7]Ит.пр!G10</f>
        <v>0</v>
      </c>
      <c r="H47" s="80" t="str">
        <f>[7]Ит.пр!H10</f>
        <v>Козлов Н.А.</v>
      </c>
      <c r="I47" s="133"/>
    </row>
    <row r="48" spans="1:10" ht="23.1" hidden="1" customHeight="1" thickBot="1">
      <c r="A48" s="154"/>
      <c r="B48" s="134" t="s">
        <v>12</v>
      </c>
      <c r="C48" s="81" t="str">
        <f>[7]Ит.пр!C11</f>
        <v>ДОРОШЕНКО Вячеслав Тимофеевич</v>
      </c>
      <c r="D48" s="81" t="str">
        <f>[7]Ит.пр!D11</f>
        <v>04.09.00, КМС</v>
      </c>
      <c r="E48" s="81" t="str">
        <f>[7]Ит.пр!E11</f>
        <v>УФО</v>
      </c>
      <c r="F48" s="81" t="str">
        <f>[7]Ит.пр!F11</f>
        <v>Свердловская, Екатеринбург, БУРЕВЕСТНИК</v>
      </c>
      <c r="G48" s="125">
        <f>[7]Ит.пр!G11</f>
        <v>0</v>
      </c>
      <c r="H48" s="82" t="str">
        <f>[7]Ит.пр!H11</f>
        <v>Печуров Е.А.</v>
      </c>
      <c r="I48" s="11"/>
    </row>
    <row r="49" spans="1:10" ht="20.100000000000001" customHeight="1" thickBot="1">
      <c r="B49" s="13"/>
      <c r="C49" s="9"/>
      <c r="D49" s="9"/>
      <c r="E49" s="25"/>
      <c r="F49" s="9"/>
      <c r="G49" s="126"/>
      <c r="H49" s="22"/>
      <c r="I49" s="133"/>
      <c r="J49" s="128"/>
    </row>
    <row r="50" spans="1:10" ht="23.1" customHeight="1">
      <c r="A50" s="186" t="s">
        <v>21</v>
      </c>
      <c r="B50" s="75" t="s">
        <v>4</v>
      </c>
      <c r="C50" s="78" t="str">
        <f>[8]Ит.пр!C6</f>
        <v>ПОНОМАРЕВ Никита Владимирович</v>
      </c>
      <c r="D50" s="78" t="str">
        <f>[8]Ит.пр!D6</f>
        <v>05.06.99, КМС</v>
      </c>
      <c r="E50" s="78" t="str">
        <f>[8]Ит.пр!E6</f>
        <v>УФО</v>
      </c>
      <c r="F50" s="78" t="str">
        <f>[8]Ит.пр!F6</f>
        <v>Курганская, Куртамыш, СШОР№2</v>
      </c>
      <c r="G50" s="123">
        <f>[8]Ит.пр!G6</f>
        <v>0</v>
      </c>
      <c r="H50" s="79" t="str">
        <f>[8]Ит.пр!H6</f>
        <v>Пирогов И.Ю.</v>
      </c>
      <c r="I50" s="133"/>
      <c r="J50" s="128"/>
    </row>
    <row r="51" spans="1:10" ht="23.1" customHeight="1" thickBot="1">
      <c r="A51" s="187"/>
      <c r="B51" s="134" t="s">
        <v>5</v>
      </c>
      <c r="C51" s="81" t="str">
        <f>[8]Ит.пр!C7</f>
        <v>МАРТЫНОВ Антон Евгеньевич</v>
      </c>
      <c r="D51" s="81" t="str">
        <f>[8]Ит.пр!D7</f>
        <v>13.11.98, КМС</v>
      </c>
      <c r="E51" s="81" t="str">
        <f>[8]Ит.пр!E7</f>
        <v>УФО</v>
      </c>
      <c r="F51" s="81" t="str">
        <f>[8]Ит.пр!F7</f>
        <v>Свердловская, Екатеринбург, ПР</v>
      </c>
      <c r="G51" s="125">
        <f>[8]Ит.пр!G7</f>
        <v>0</v>
      </c>
      <c r="H51" s="82" t="str">
        <f>[8]Ит.пр!H7</f>
        <v>Коростелев А.Б.</v>
      </c>
      <c r="I51" s="133"/>
      <c r="J51" s="128"/>
    </row>
    <row r="52" spans="1:10" ht="23.1" hidden="1" customHeight="1">
      <c r="A52" s="159"/>
      <c r="B52" s="132" t="s">
        <v>6</v>
      </c>
      <c r="C52" s="94" t="str">
        <f>[8]Ит.пр!C8</f>
        <v>ШИТОВ Алексей Игоревич</v>
      </c>
      <c r="D52" s="94" t="str">
        <f>[8]Ит.пр!D8</f>
        <v>14.05.99, КМС</v>
      </c>
      <c r="E52" s="94" t="str">
        <f>[8]Ит.пр!E8</f>
        <v>УФО</v>
      </c>
      <c r="F52" s="94" t="str">
        <f>[8]Ит.пр!F8</f>
        <v>Свердловская, Екатеринбург, ПР</v>
      </c>
      <c r="G52" s="143">
        <f>[8]Ит.пр!G8</f>
        <v>0</v>
      </c>
      <c r="H52" s="95" t="str">
        <f>[8]Ит.пр!H8</f>
        <v>Макуха А.Н. Савинский В.А.</v>
      </c>
      <c r="I52" s="133"/>
      <c r="J52" s="128"/>
    </row>
    <row r="53" spans="1:10" ht="23.1" hidden="1" customHeight="1">
      <c r="A53" s="157"/>
      <c r="B53" s="130" t="s">
        <v>6</v>
      </c>
      <c r="C53" s="77" t="str">
        <f>[8]Ит.пр!C9</f>
        <v>МОСКОВСКИХ Вячеслав Андреевич</v>
      </c>
      <c r="D53" s="77" t="str">
        <f>[8]Ит.пр!D9</f>
        <v>19.06.00, КМС</v>
      </c>
      <c r="E53" s="77" t="str">
        <f>[8]Ит.пр!E9</f>
        <v>УФО</v>
      </c>
      <c r="F53" s="77" t="str">
        <f>[8]Ит.пр!F9</f>
        <v>Свердловская, Екатеринбург, ПР</v>
      </c>
      <c r="G53" s="124">
        <f>[8]Ит.пр!G9</f>
        <v>0</v>
      </c>
      <c r="H53" s="80" t="str">
        <f>[8]Ит.пр!H9</f>
        <v>Макуха А.Н.</v>
      </c>
      <c r="I53" s="133"/>
    </row>
    <row r="54" spans="1:10" ht="23.1" hidden="1" customHeight="1">
      <c r="A54" s="157"/>
      <c r="B54" s="130" t="s">
        <v>12</v>
      </c>
      <c r="C54" s="77" t="str">
        <f>[8]Ит.пр!C10</f>
        <v>ЛИСИН Василий Сергеевич</v>
      </c>
      <c r="D54" s="77" t="str">
        <f>[8]Ит.пр!D10</f>
        <v>10.02.99, КМС</v>
      </c>
      <c r="E54" s="77" t="str">
        <f>[8]Ит.пр!E10</f>
        <v>УФО</v>
      </c>
      <c r="F54" s="77" t="str">
        <f>[8]Ит.пр!F10</f>
        <v>Курганская, Курган, СШОР№1</v>
      </c>
      <c r="G54" s="124">
        <f>[8]Ит.пр!G10</f>
        <v>0</v>
      </c>
      <c r="H54" s="80" t="str">
        <f>[8]Ит.пр!H10</f>
        <v>Лаврентьев О.А. Осипов В.Ю.</v>
      </c>
      <c r="I54" s="133"/>
    </row>
    <row r="55" spans="1:10" ht="23.1" hidden="1" customHeight="1" thickBot="1">
      <c r="A55" s="158"/>
      <c r="B55" s="134" t="s">
        <v>12</v>
      </c>
      <c r="C55" s="81" t="str">
        <f>[8]Ит.пр!C11</f>
        <v>НОВОЖИЛОВ Михаил Михайлович</v>
      </c>
      <c r="D55" s="81" t="str">
        <f>[8]Ит.пр!D11</f>
        <v>28.12.00, КМС</v>
      </c>
      <c r="E55" s="81" t="str">
        <f>[8]Ит.пр!E11</f>
        <v>УФО</v>
      </c>
      <c r="F55" s="81" t="str">
        <f>[8]Ит.пр!F11</f>
        <v>Свердловская, Екатеринбург, БУРЕВЕСТНИК</v>
      </c>
      <c r="G55" s="125">
        <f>[8]Ит.пр!G11</f>
        <v>0</v>
      </c>
      <c r="H55" s="82" t="str">
        <f>[8]Ит.пр!H11</f>
        <v>Печуров Е.А.</v>
      </c>
      <c r="I55" s="11"/>
    </row>
    <row r="56" spans="1:10" ht="20.100000000000001" customHeight="1" thickBot="1">
      <c r="B56" s="84"/>
      <c r="C56" s="85"/>
      <c r="D56" s="85"/>
      <c r="E56" s="86"/>
      <c r="F56" s="85"/>
      <c r="G56" s="136"/>
      <c r="H56" s="87"/>
      <c r="I56" s="133"/>
      <c r="J56" s="128"/>
    </row>
    <row r="57" spans="1:10" ht="23.1" customHeight="1">
      <c r="A57" s="186" t="s">
        <v>22</v>
      </c>
      <c r="B57" s="75" t="s">
        <v>4</v>
      </c>
      <c r="C57" s="78" t="str">
        <f>[9]Ит.пр!C6</f>
        <v>ШУВАЕВ Дмитрий Сергеевич</v>
      </c>
      <c r="D57" s="78" t="str">
        <f>[9]Ит.пр!D6</f>
        <v>31.01.98, МС</v>
      </c>
      <c r="E57" s="78" t="str">
        <f>[9]Ит.пр!E6</f>
        <v>УФО</v>
      </c>
      <c r="F57" s="78" t="str">
        <f>[9]Ит.пр!F6</f>
        <v>Свердловская, В-Пышма, КС "УГМК"</v>
      </c>
      <c r="G57" s="123">
        <f>[9]Ит.пр!G6</f>
        <v>0</v>
      </c>
      <c r="H57" s="79" t="str">
        <f>[9]Ит.пр!H6</f>
        <v>Суханов М.И. Мельников А.Н.</v>
      </c>
      <c r="I57" s="133"/>
      <c r="J57" s="128"/>
    </row>
    <row r="58" spans="1:10" ht="23.1" customHeight="1" thickBot="1">
      <c r="A58" s="187"/>
      <c r="B58" s="134" t="s">
        <v>5</v>
      </c>
      <c r="C58" s="81" t="str">
        <f>[9]Ит.пр!C7</f>
        <v>КУЗНЕЦОВ Сергей Владимирович</v>
      </c>
      <c r="D58" s="81" t="str">
        <f>[9]Ит.пр!D7</f>
        <v>14..0.4., КМС</v>
      </c>
      <c r="E58" s="81" t="str">
        <f>[9]Ит.пр!E7</f>
        <v>УФО</v>
      </c>
      <c r="F58" s="81" t="str">
        <f>[9]Ит.пр!F7</f>
        <v xml:space="preserve">Хмао-Югра, Нижневартовск, </v>
      </c>
      <c r="G58" s="125">
        <f>[9]Ит.пр!G7</f>
        <v>0</v>
      </c>
      <c r="H58" s="82" t="str">
        <f>[9]Ит.пр!H7</f>
        <v>Пленкин А.В.</v>
      </c>
      <c r="I58" s="133"/>
      <c r="J58" s="128"/>
    </row>
    <row r="59" spans="1:10" ht="23.1" hidden="1" customHeight="1">
      <c r="A59" s="159"/>
      <c r="B59" s="132" t="s">
        <v>6</v>
      </c>
      <c r="C59" s="94" t="str">
        <f>[9]Ит.пр!C8</f>
        <v>АЛЕШИН Виталий Михайлович</v>
      </c>
      <c r="D59" s="94" t="str">
        <f>[9]Ит.пр!D8</f>
        <v>03.03.98, КМС</v>
      </c>
      <c r="E59" s="94" t="str">
        <f>[9]Ит.пр!E8</f>
        <v>УФО</v>
      </c>
      <c r="F59" s="94" t="str">
        <f>[9]Ит.пр!F8</f>
        <v xml:space="preserve">Челябинская, Челябинск, </v>
      </c>
      <c r="G59" s="143">
        <f>[9]Ит.пр!G8</f>
        <v>0</v>
      </c>
      <c r="H59" s="95" t="str">
        <f>[9]Ит.пр!H8</f>
        <v>Кадолин В.И. Якупов Р.Г.</v>
      </c>
      <c r="I59" s="133"/>
      <c r="J59" s="128"/>
    </row>
    <row r="60" spans="1:10" ht="23.1" hidden="1" customHeight="1">
      <c r="A60" s="157"/>
      <c r="B60" s="130" t="s">
        <v>6</v>
      </c>
      <c r="C60" s="77" t="str">
        <f>[9]Ит.пр!C9</f>
        <v>САМОЙЛЕНКО Кирилл Сергеевич</v>
      </c>
      <c r="D60" s="77" t="str">
        <f>[9]Ит.пр!D9</f>
        <v>14.05.99, КМС</v>
      </c>
      <c r="E60" s="77" t="str">
        <f>[9]Ит.пр!E9</f>
        <v>УФО</v>
      </c>
      <c r="F60" s="77" t="str">
        <f>[9]Ит.пр!F9</f>
        <v xml:space="preserve">Челябинская, Челябинск, </v>
      </c>
      <c r="G60" s="124">
        <f>[9]Ит.пр!G9</f>
        <v>0</v>
      </c>
      <c r="H60" s="80" t="str">
        <f>[9]Ит.пр!H9</f>
        <v>Петько М.А.</v>
      </c>
      <c r="I60" s="133"/>
    </row>
    <row r="61" spans="1:10" ht="23.1" hidden="1" customHeight="1">
      <c r="A61" s="157"/>
      <c r="B61" s="130" t="s">
        <v>12</v>
      </c>
      <c r="C61" s="77" t="str">
        <f>[9]Ит.пр!C10</f>
        <v>ПИВОВАРОВ Матвей Андреевич</v>
      </c>
      <c r="D61" s="77" t="str">
        <f>[9]Ит.пр!D10</f>
        <v>23.04.99, КМС</v>
      </c>
      <c r="E61" s="77" t="str">
        <f>[9]Ит.пр!E10</f>
        <v>УФО</v>
      </c>
      <c r="F61" s="77" t="str">
        <f>[9]Ит.пр!F10</f>
        <v>Свердловская, Екатеринбург, ПР</v>
      </c>
      <c r="G61" s="124">
        <f>[9]Ит.пр!G10</f>
        <v>0</v>
      </c>
      <c r="H61" s="80" t="str">
        <f>[9]Ит.пр!H10</f>
        <v>Старков М.А. Пивоваров А.Л.</v>
      </c>
      <c r="I61" s="133"/>
    </row>
    <row r="62" spans="1:10" ht="23.1" hidden="1" customHeight="1" thickBot="1">
      <c r="A62" s="158"/>
      <c r="B62" s="134" t="s">
        <v>12</v>
      </c>
      <c r="C62" s="81" t="str">
        <f>[9]Ит.пр!C11</f>
        <v>АХМАДЕЕВ Иван Романович</v>
      </c>
      <c r="D62" s="81" t="str">
        <f>[9]Ит.пр!D11</f>
        <v>30.01.99, 1р</v>
      </c>
      <c r="E62" s="81" t="str">
        <f>[9]Ит.пр!E11</f>
        <v>УФО</v>
      </c>
      <c r="F62" s="81" t="str">
        <f>[9]Ит.пр!F11</f>
        <v xml:space="preserve">Челябинская, Челябинск, </v>
      </c>
      <c r="G62" s="125">
        <f>[9]Ит.пр!G11</f>
        <v>0</v>
      </c>
      <c r="H62" s="82" t="str">
        <f>[9]Ит.пр!H11</f>
        <v>Кадолин В.И.</v>
      </c>
      <c r="I62" s="11"/>
    </row>
    <row r="63" spans="1:10" ht="20.100000000000001" customHeight="1" thickBot="1">
      <c r="B63" s="13"/>
      <c r="C63" s="9"/>
      <c r="D63" s="9"/>
      <c r="E63" s="25"/>
      <c r="F63" s="9"/>
      <c r="G63" s="9"/>
      <c r="H63" s="22"/>
      <c r="I63" s="133"/>
      <c r="J63" s="128"/>
    </row>
    <row r="64" spans="1:10" ht="24" customHeight="1">
      <c r="A64" s="188" t="s">
        <v>139</v>
      </c>
      <c r="B64" s="75" t="s">
        <v>4</v>
      </c>
      <c r="C64" s="78" t="str">
        <f>[10]Ит.пр!C6</f>
        <v>ПОЗНАХИРКО Глеб Игоревич</v>
      </c>
      <c r="D64" s="78" t="str">
        <f>[10]Ит.пр!D6</f>
        <v>20.04.99, КМС</v>
      </c>
      <c r="E64" s="78" t="str">
        <f>[10]Ит.пр!E6</f>
        <v>УФО</v>
      </c>
      <c r="F64" s="78" t="str">
        <f>[10]Ит.пр!F6</f>
        <v>Свердловская, В-Пышма, КС "УГМК"</v>
      </c>
      <c r="G64" s="123">
        <f>[10]Ит.пр!G6</f>
        <v>0</v>
      </c>
      <c r="H64" s="79" t="str">
        <f>[10]Ит.пр!H6</f>
        <v>Стенников В.Г. Мельников А.Н.</v>
      </c>
      <c r="I64" s="133"/>
      <c r="J64" s="128"/>
    </row>
    <row r="65" spans="1:14" ht="23.1" customHeight="1" thickBot="1">
      <c r="A65" s="189"/>
      <c r="B65" s="134" t="s">
        <v>5</v>
      </c>
      <c r="C65" s="81" t="str">
        <f>[10]Ит.пр!C7</f>
        <v>ЦИУЛИН Александр Вячеславович</v>
      </c>
      <c r="D65" s="81" t="str">
        <f>[10]Ит.пр!D7</f>
        <v>04.11.99, КМС</v>
      </c>
      <c r="E65" s="81" t="str">
        <f>[10]Ит.пр!E7</f>
        <v>УФО</v>
      </c>
      <c r="F65" s="81" t="str">
        <f>[10]Ит.пр!F7</f>
        <v>Свердловская, В-Пышма, КС "УГМК"</v>
      </c>
      <c r="G65" s="125">
        <f>[10]Ит.пр!G7</f>
        <v>0</v>
      </c>
      <c r="H65" s="82" t="str">
        <f>[10]Ит.пр!H7</f>
        <v>Суханов М.И. Мельников А.Н.</v>
      </c>
      <c r="I65" s="133"/>
      <c r="J65" s="128"/>
    </row>
    <row r="66" spans="1:14" ht="23.1" hidden="1" customHeight="1">
      <c r="A66" s="96"/>
      <c r="B66" s="132" t="s">
        <v>6</v>
      </c>
      <c r="C66" s="94" t="str">
        <f>[10]Ит.пр!C8</f>
        <v>АЛЛАЯРОВ Евгений Тимурович</v>
      </c>
      <c r="D66" s="94" t="str">
        <f>[10]Ит.пр!D8</f>
        <v>27.03.98, КМС</v>
      </c>
      <c r="E66" s="94" t="str">
        <f>[10]Ит.пр!E8</f>
        <v>УФО</v>
      </c>
      <c r="F66" s="94" t="str">
        <f>[10]Ит.пр!F8</f>
        <v xml:space="preserve">Хмао-Югра, Сургут, </v>
      </c>
      <c r="G66" s="143">
        <f>[10]Ит.пр!G8</f>
        <v>0</v>
      </c>
      <c r="H66" s="95" t="str">
        <f>[10]Ит.пр!H8</f>
        <v>Головко В.И. Кунакузин Е.А.</v>
      </c>
      <c r="I66" s="133"/>
      <c r="J66" s="128"/>
    </row>
    <row r="67" spans="1:14" ht="23.1" hidden="1" customHeight="1">
      <c r="A67" s="96"/>
      <c r="B67" s="130" t="s">
        <v>6</v>
      </c>
      <c r="C67" s="77" t="str">
        <f>[10]Ит.пр!C9</f>
        <v>НАТРОШВИЛИ Тамаз Зурабович</v>
      </c>
      <c r="D67" s="77" t="str">
        <f>[10]Ит.пр!D9</f>
        <v>18.06.99, КМС</v>
      </c>
      <c r="E67" s="77" t="str">
        <f>[10]Ит.пр!E9</f>
        <v>УФО</v>
      </c>
      <c r="F67" s="77" t="str">
        <f>[10]Ит.пр!F9</f>
        <v>Тюменская, Тюмень, ПН</v>
      </c>
      <c r="G67" s="124">
        <f>[10]Ит.пр!G9</f>
        <v>0</v>
      </c>
      <c r="H67" s="80" t="str">
        <f>[10]Ит.пр!H9</f>
        <v>Николаев А.А.</v>
      </c>
      <c r="I67" s="133"/>
    </row>
    <row r="68" spans="1:14" ht="23.1" hidden="1" customHeight="1">
      <c r="A68" s="96"/>
      <c r="B68" s="130" t="s">
        <v>12</v>
      </c>
      <c r="C68" s="77" t="str">
        <f>[10]Ит.пр!C10</f>
        <v>БАЛАЕВ Олег Игоревич</v>
      </c>
      <c r="D68" s="77" t="str">
        <f>[10]Ит.пр!D10</f>
        <v>13.07.98, КМС</v>
      </c>
      <c r="E68" s="77" t="str">
        <f>[10]Ит.пр!E10</f>
        <v>УФО</v>
      </c>
      <c r="F68" s="77" t="str">
        <f>[10]Ит.пр!F10</f>
        <v>Тюменская, Тюмень, ВТ</v>
      </c>
      <c r="G68" s="124">
        <f>[10]Ит.пр!G10</f>
        <v>0</v>
      </c>
      <c r="H68" s="80" t="str">
        <f>[10]Ит.пр!H10</f>
        <v>Николаев А.А.</v>
      </c>
      <c r="I68" s="133"/>
    </row>
    <row r="69" spans="1:14" ht="23.1" hidden="1" customHeight="1" thickBot="1">
      <c r="A69" s="97"/>
      <c r="B69" s="134" t="s">
        <v>13</v>
      </c>
      <c r="C69" s="81" t="str">
        <f>[10]Ит.пр!C11</f>
        <v>ЗАФАРОВ Артур Ильшатович</v>
      </c>
      <c r="D69" s="81" t="str">
        <f>[10]Ит.пр!D11</f>
        <v>17.05.99, 1р</v>
      </c>
      <c r="E69" s="81" t="str">
        <f>[10]Ит.пр!E11</f>
        <v>УФО</v>
      </c>
      <c r="F69" s="81" t="str">
        <f>[10]Ит.пр!F11</f>
        <v xml:space="preserve">Челябинская, Челябинск, </v>
      </c>
      <c r="G69" s="125">
        <f>[10]Ит.пр!G11</f>
        <v>0</v>
      </c>
      <c r="H69" s="82" t="str">
        <f>[10]Ит.пр!H11</f>
        <v>Кадолин В.И.</v>
      </c>
      <c r="I69" s="11"/>
    </row>
    <row r="70" spans="1:14" ht="20.100000000000001" customHeight="1" thickBot="1">
      <c r="A70" s="1"/>
      <c r="B70" s="83"/>
      <c r="C70" s="10"/>
      <c r="D70" s="10"/>
      <c r="E70" s="26"/>
      <c r="F70" s="10"/>
      <c r="G70" s="137"/>
      <c r="H70" s="21"/>
      <c r="I70" s="133"/>
      <c r="J70" s="128"/>
    </row>
    <row r="71" spans="1:14" ht="23.1" customHeight="1">
      <c r="A71" s="190" t="s">
        <v>114</v>
      </c>
      <c r="B71" s="75" t="s">
        <v>4</v>
      </c>
      <c r="C71" s="89" t="str">
        <f>[11]Ит.пр!C6</f>
        <v>ПЕТРОВ Святослав Васильевич</v>
      </c>
      <c r="D71" s="89" t="str">
        <f>[11]Ит.пр!D6</f>
        <v>29.07.99, КМС</v>
      </c>
      <c r="E71" s="89" t="str">
        <f>[11]Ит.пр!E6</f>
        <v>УФО</v>
      </c>
      <c r="F71" s="89" t="str">
        <f>[11]Ит.пр!F6</f>
        <v>Свердловская, В-Пышма, КС "УГМК"</v>
      </c>
      <c r="G71" s="139">
        <f>[11]Ит.пр!G6</f>
        <v>0</v>
      </c>
      <c r="H71" s="90" t="str">
        <f>[11]Ит.пр!H6</f>
        <v>Суханов М.И. Мельников А.Н.</v>
      </c>
      <c r="I71" s="133"/>
      <c r="J71" s="128"/>
      <c r="N71" s="160"/>
    </row>
    <row r="72" spans="1:14" ht="23.1" customHeight="1" thickBot="1">
      <c r="A72" s="191"/>
      <c r="B72" s="134" t="s">
        <v>5</v>
      </c>
      <c r="C72" s="92" t="str">
        <f>[11]Ит.пр!C7</f>
        <v>АХМАДЫШИН Амир Салаватович</v>
      </c>
      <c r="D72" s="92" t="str">
        <f>[11]Ит.пр!D7</f>
        <v>03.06.98, МС</v>
      </c>
      <c r="E72" s="92" t="str">
        <f>[11]Ит.пр!E7</f>
        <v>УФО</v>
      </c>
      <c r="F72" s="92" t="str">
        <f>[11]Ит.пр!F7</f>
        <v>Свердловская, В-Пышма, КС "УГМК"</v>
      </c>
      <c r="G72" s="140">
        <f>[11]Ит.пр!G7</f>
        <v>0</v>
      </c>
      <c r="H72" s="93" t="str">
        <f>[11]Ит.пр!H7</f>
        <v>Суханов М.И. Мельников А.Н.</v>
      </c>
      <c r="I72" s="133"/>
      <c r="J72" s="128"/>
    </row>
    <row r="73" spans="1:14" ht="23.1" hidden="1" customHeight="1">
      <c r="A73" s="146"/>
      <c r="B73" s="132" t="s">
        <v>6</v>
      </c>
      <c r="C73" s="147" t="str">
        <f>[11]Ит.пр!C8</f>
        <v>ГАЧАЕВ Тагир Олхазурович</v>
      </c>
      <c r="D73" s="147" t="str">
        <f>[11]Ит.пр!D8</f>
        <v>09.09.98, КМС</v>
      </c>
      <c r="E73" s="147" t="str">
        <f>[11]Ит.пр!E8</f>
        <v>УФО</v>
      </c>
      <c r="F73" s="147" t="str">
        <f>[11]Ит.пр!F8</f>
        <v xml:space="preserve">Хмао-Югра, Нижневартовск, </v>
      </c>
      <c r="G73" s="148">
        <f>[11]Ит.пр!G8</f>
        <v>0</v>
      </c>
      <c r="H73" s="149" t="str">
        <f>[11]Ит.пр!H8</f>
        <v>Кобелев В.Н.</v>
      </c>
      <c r="I73" s="133"/>
      <c r="J73" s="128"/>
    </row>
    <row r="74" spans="1:14" ht="23.1" hidden="1" customHeight="1">
      <c r="A74" s="144"/>
      <c r="B74" s="130" t="s">
        <v>6</v>
      </c>
      <c r="C74" s="88" t="str">
        <f>[11]Ит.пр!C9</f>
        <v>ФОМИН Александр Александрович</v>
      </c>
      <c r="D74" s="88" t="str">
        <f>[11]Ит.пр!D9</f>
        <v>22.08.99, КМС</v>
      </c>
      <c r="E74" s="88" t="str">
        <f>[11]Ит.пр!E9</f>
        <v>УФО</v>
      </c>
      <c r="F74" s="88" t="str">
        <f>[11]Ит.пр!F9</f>
        <v>Свердловская, Екатеринбург, ПР</v>
      </c>
      <c r="G74" s="138">
        <f>[11]Ит.пр!G9</f>
        <v>0</v>
      </c>
      <c r="H74" s="91" t="str">
        <f>[11]Ит.пр!H9</f>
        <v>Палабугин С.А.</v>
      </c>
      <c r="I74" s="133"/>
    </row>
    <row r="75" spans="1:14" ht="23.1" hidden="1" customHeight="1">
      <c r="A75" s="144"/>
      <c r="B75" s="130" t="s">
        <v>12</v>
      </c>
      <c r="C75" s="88" t="str">
        <f>[11]Ит.пр!C10</f>
        <v>РЮМКИН Денис Андреевич</v>
      </c>
      <c r="D75" s="88" t="str">
        <f>[11]Ит.пр!D10</f>
        <v>16.05.99, 1р</v>
      </c>
      <c r="E75" s="88" t="str">
        <f>[11]Ит.пр!E10</f>
        <v>УФО</v>
      </c>
      <c r="F75" s="88" t="str">
        <f>[11]Ит.пр!F10</f>
        <v>Свердловская, Екатеринбург, УРФУ</v>
      </c>
      <c r="G75" s="138">
        <f>[11]Ит.пр!G10</f>
        <v>0</v>
      </c>
      <c r="H75" s="91" t="str">
        <f>[11]Ит.пр!H10</f>
        <v>Пышминцев В.А.</v>
      </c>
      <c r="I75" s="133"/>
    </row>
    <row r="76" spans="1:14" ht="23.1" hidden="1" customHeight="1" thickBot="1">
      <c r="A76" s="145"/>
      <c r="B76" s="134" t="s">
        <v>12</v>
      </c>
      <c r="C76" s="92" t="str">
        <f>[11]Ит.пр!C11</f>
        <v/>
      </c>
      <c r="D76" s="92" t="str">
        <f>[11]Ит.пр!D11</f>
        <v/>
      </c>
      <c r="E76" s="92" t="str">
        <f>[11]Ит.пр!E11</f>
        <v/>
      </c>
      <c r="F76" s="92" t="str">
        <f>[11]Ит.пр!F11</f>
        <v/>
      </c>
      <c r="G76" s="140" t="str">
        <f>[11]Ит.пр!G11</f>
        <v/>
      </c>
      <c r="H76" s="93" t="str">
        <f>[11]Ит.пр!H11</f>
        <v/>
      </c>
      <c r="I76" s="11"/>
    </row>
    <row r="77" spans="1:14" ht="23.1" customHeight="1">
      <c r="B77" s="12"/>
      <c r="C77" s="3"/>
      <c r="D77" s="4"/>
      <c r="E77" s="4"/>
      <c r="F77" s="5"/>
      <c r="G77" s="5"/>
      <c r="H77" s="3"/>
      <c r="I77" s="141">
        <f>[12]Ит.пр!I6</f>
        <v>0</v>
      </c>
      <c r="J77" s="129"/>
    </row>
    <row r="78" spans="1:14" ht="22.5" hidden="1" customHeight="1">
      <c r="A78" s="1"/>
      <c r="B78" s="2"/>
      <c r="C78" s="3"/>
      <c r="D78" s="4"/>
      <c r="E78" s="4"/>
      <c r="F78" s="5"/>
      <c r="G78" s="5"/>
      <c r="H78" s="3"/>
      <c r="I78" s="141">
        <f>[12]Ит.пр!I8</f>
        <v>0</v>
      </c>
      <c r="J78" s="129"/>
    </row>
    <row r="79" spans="1:14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 Стенников</v>
      </c>
      <c r="G79" s="24"/>
      <c r="H79" s="6"/>
      <c r="I79" s="133"/>
      <c r="J79" s="128"/>
    </row>
    <row r="80" spans="1:14" ht="23.1" customHeight="1">
      <c r="A80" s="1"/>
      <c r="B80" s="24"/>
      <c r="C80" s="7"/>
      <c r="D80" s="7"/>
      <c r="E80" s="28"/>
      <c r="F80" s="23" t="str">
        <f>[1]реквизиты!$G$7</f>
        <v>/г.Курган/</v>
      </c>
      <c r="G80" s="23"/>
      <c r="H80" s="7"/>
      <c r="I80" s="133"/>
      <c r="J80" s="128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 Сапунов</v>
      </c>
      <c r="G81" s="24"/>
      <c r="H81" s="6"/>
      <c r="I81" s="133"/>
    </row>
    <row r="82" spans="1:19" ht="23.1" customHeight="1">
      <c r="C82" s="1"/>
      <c r="F82" t="str">
        <f>[1]реквизиты!$G$9</f>
        <v>/Качканар/</v>
      </c>
      <c r="H82" s="7"/>
      <c r="I82" s="13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9"/>
    <mergeCell ref="A15:A16"/>
    <mergeCell ref="A22:A23"/>
    <mergeCell ref="A29:A30"/>
    <mergeCell ref="A36:A37"/>
    <mergeCell ref="A43:A44"/>
    <mergeCell ref="A50:A51"/>
    <mergeCell ref="A57:A58"/>
    <mergeCell ref="A64:A65"/>
    <mergeCell ref="A71:A72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5"/>
  <sheetViews>
    <sheetView zoomScale="75" zoomScaleNormal="75" workbookViewId="0">
      <selection activeCell="M81" sqref="M81"/>
    </sheetView>
  </sheetViews>
  <sheetFormatPr defaultRowHeight="13.2"/>
  <cols>
    <col min="1" max="1" width="8.44140625" customWidth="1"/>
    <col min="2" max="2" width="6.44140625" customWidth="1"/>
    <col min="3" max="3" width="25.33203125" customWidth="1"/>
    <col min="4" max="4" width="12.88671875" customWidth="1"/>
    <col min="5" max="5" width="21.44140625" customWidth="1"/>
    <col min="6" max="6" width="11.44140625" customWidth="1"/>
    <col min="7" max="7" width="8" customWidth="1"/>
    <col min="8" max="8" width="40.109375" customWidth="1"/>
  </cols>
  <sheetData>
    <row r="1" spans="1:8" ht="21">
      <c r="A1" s="180" t="s">
        <v>7</v>
      </c>
      <c r="B1" s="180"/>
      <c r="C1" s="180"/>
      <c r="D1" s="180"/>
      <c r="E1" s="180"/>
      <c r="F1" s="180"/>
      <c r="G1" s="180"/>
      <c r="H1" s="180"/>
    </row>
    <row r="2" spans="1:8" ht="15.6">
      <c r="A2" s="166" t="s">
        <v>25</v>
      </c>
      <c r="B2" s="166"/>
      <c r="C2" s="166"/>
      <c r="D2" s="166"/>
      <c r="E2" s="166"/>
      <c r="F2" s="166"/>
      <c r="G2" s="166"/>
      <c r="H2" s="166"/>
    </row>
    <row r="3" spans="1:8" ht="22.8">
      <c r="A3" s="250" t="str">
        <f>призеры!A3</f>
        <v>Первенство Уральского федерального округа по самбо среди юниоров 1998-99г.р.</v>
      </c>
      <c r="B3" s="250"/>
      <c r="C3" s="250"/>
      <c r="D3" s="250"/>
      <c r="E3" s="250"/>
      <c r="F3" s="250"/>
      <c r="G3" s="250"/>
      <c r="H3" s="250"/>
    </row>
    <row r="4" spans="1:8" ht="16.2" thickBot="1">
      <c r="A4" s="166" t="str">
        <f>призеры!A4</f>
        <v>15-16  декабря 2017г.                                              г.Верхняя Пышма</v>
      </c>
      <c r="B4" s="166"/>
      <c r="C4" s="166"/>
      <c r="D4" s="166"/>
      <c r="E4" s="166"/>
      <c r="F4" s="166"/>
      <c r="G4" s="166"/>
      <c r="H4" s="166"/>
    </row>
    <row r="5" spans="1:8">
      <c r="A5" s="251" t="s">
        <v>26</v>
      </c>
      <c r="B5" s="253" t="s">
        <v>0</v>
      </c>
      <c r="C5" s="169" t="s">
        <v>1</v>
      </c>
      <c r="D5" s="169" t="s">
        <v>2</v>
      </c>
      <c r="E5" s="169" t="s">
        <v>27</v>
      </c>
      <c r="F5" s="253" t="s">
        <v>28</v>
      </c>
      <c r="G5" s="247" t="s">
        <v>29</v>
      </c>
      <c r="H5" s="182" t="s">
        <v>30</v>
      </c>
    </row>
    <row r="6" spans="1:8" ht="13.8" thickBot="1">
      <c r="A6" s="252"/>
      <c r="B6" s="254"/>
      <c r="C6" s="255"/>
      <c r="D6" s="255"/>
      <c r="E6" s="255"/>
      <c r="F6" s="254"/>
      <c r="G6" s="248"/>
      <c r="H6" s="249"/>
    </row>
    <row r="7" spans="1:8" ht="43.5" customHeight="1" thickBot="1">
      <c r="A7" s="193" t="s">
        <v>31</v>
      </c>
      <c r="B7" s="194"/>
      <c r="C7" s="194"/>
      <c r="D7" s="194"/>
      <c r="E7" s="194"/>
      <c r="F7" s="194"/>
      <c r="G7" s="194"/>
      <c r="H7" s="195"/>
    </row>
    <row r="8" spans="1:8" ht="24" customHeight="1">
      <c r="A8" s="99">
        <v>48</v>
      </c>
      <c r="B8" s="100" t="s">
        <v>4</v>
      </c>
      <c r="C8" s="101" t="str">
        <f>призеры!C8</f>
        <v>ИВАНОВ Кирилл Евгеньевич</v>
      </c>
      <c r="D8" s="101" t="str">
        <f>призеры!D8</f>
        <v>11.08.00, КМС</v>
      </c>
      <c r="E8" s="101" t="str">
        <f>призеры!F8</f>
        <v>Курганская, Курган, СШОР№1</v>
      </c>
      <c r="F8" s="102">
        <f>[2]пр.взв!$AH$7</f>
        <v>3</v>
      </c>
      <c r="G8" s="102"/>
      <c r="H8" s="103" t="s">
        <v>140</v>
      </c>
    </row>
    <row r="9" spans="1:8" ht="24" customHeight="1">
      <c r="A9" s="104">
        <v>48</v>
      </c>
      <c r="B9" s="105" t="s">
        <v>5</v>
      </c>
      <c r="C9" s="106" t="str">
        <f>призеры!C9</f>
        <v>АБЕУОВ Марат Канатович</v>
      </c>
      <c r="D9" s="106" t="str">
        <f>призеры!D9</f>
        <v>29.09.00, КМС</v>
      </c>
      <c r="E9" s="106" t="str">
        <f>призеры!F9</f>
        <v>Курганская, Юргамыш, МО</v>
      </c>
      <c r="F9" s="109">
        <f>[2]пр.взв!$AH$7</f>
        <v>3</v>
      </c>
      <c r="G9" s="109"/>
      <c r="H9" s="108" t="s">
        <v>140</v>
      </c>
    </row>
    <row r="10" spans="1:8" ht="24" customHeight="1">
      <c r="A10" s="104">
        <v>48</v>
      </c>
      <c r="B10" s="105" t="s">
        <v>6</v>
      </c>
      <c r="C10" s="106" t="str">
        <f>призеры!C10</f>
        <v>АГИБАЕВ Есназар Кайратович</v>
      </c>
      <c r="D10" s="106" t="str">
        <f>призеры!D10</f>
        <v>07.10.99, 2р</v>
      </c>
      <c r="E10" s="106" t="str">
        <f>призеры!F10</f>
        <v>Курганская, Юргамыш, МО</v>
      </c>
      <c r="F10" s="109">
        <f>[2]пр.взв!$AH$7</f>
        <v>3</v>
      </c>
      <c r="G10" s="109"/>
      <c r="H10" s="108" t="s">
        <v>140</v>
      </c>
    </row>
    <row r="11" spans="1:8" ht="24" customHeight="1">
      <c r="A11" s="104">
        <v>48</v>
      </c>
      <c r="B11" s="105" t="s">
        <v>6</v>
      </c>
      <c r="C11" s="106" t="str">
        <f>призеры!C11</f>
        <v/>
      </c>
      <c r="D11" s="106" t="str">
        <f>призеры!D11</f>
        <v/>
      </c>
      <c r="E11" s="106" t="str">
        <f>призеры!F11</f>
        <v/>
      </c>
      <c r="F11" s="109">
        <f>[2]пр.взв!$AH$7</f>
        <v>3</v>
      </c>
      <c r="G11" s="109"/>
      <c r="H11" s="108" t="e">
        <v>#REF!</v>
      </c>
    </row>
    <row r="12" spans="1:8" ht="24" customHeight="1">
      <c r="A12" s="104">
        <v>52</v>
      </c>
      <c r="B12" s="105" t="s">
        <v>4</v>
      </c>
      <c r="C12" s="106" t="str">
        <f>призеры!C15</f>
        <v>АБДУЛЛАЕВ Хаял Юсифович</v>
      </c>
      <c r="D12" s="106" t="str">
        <f>призеры!D15</f>
        <v>01.01.98, МС</v>
      </c>
      <c r="E12" s="106" t="str">
        <f>призеры!F15</f>
        <v>Свердловская, В-Пышма, КС "УГМК"</v>
      </c>
      <c r="F12" s="109">
        <v>8</v>
      </c>
      <c r="G12" s="109"/>
      <c r="H12" s="108" t="s">
        <v>141</v>
      </c>
    </row>
    <row r="13" spans="1:8" ht="24" customHeight="1">
      <c r="A13" s="104">
        <v>52</v>
      </c>
      <c r="B13" s="105" t="s">
        <v>5</v>
      </c>
      <c r="C13" s="106" t="str">
        <f>призеры!C16</f>
        <v>КРИВОЛАПОВ Роман Тимурович</v>
      </c>
      <c r="D13" s="106" t="str">
        <f>призеры!D16</f>
        <v>02.07.00, КМС</v>
      </c>
      <c r="E13" s="106" t="str">
        <f>призеры!F16</f>
        <v>Свердловская, Екатеринбург, ПР</v>
      </c>
      <c r="F13" s="109">
        <v>8</v>
      </c>
      <c r="G13" s="109"/>
      <c r="H13" s="108" t="s">
        <v>141</v>
      </c>
    </row>
    <row r="14" spans="1:8" ht="24" customHeight="1">
      <c r="A14" s="104">
        <v>52</v>
      </c>
      <c r="B14" s="105" t="s">
        <v>6</v>
      </c>
      <c r="C14" s="106" t="str">
        <f>призеры!C17</f>
        <v>УДАРЦЕВ Максим Михайлович</v>
      </c>
      <c r="D14" s="106" t="str">
        <f>призеры!D17</f>
        <v>27.11.99, КМС</v>
      </c>
      <c r="E14" s="106" t="str">
        <f>призеры!F17</f>
        <v>Курганская, Курган, СШОР№1</v>
      </c>
      <c r="F14" s="109">
        <v>8</v>
      </c>
      <c r="G14" s="107"/>
      <c r="H14" s="108" t="s">
        <v>141</v>
      </c>
    </row>
    <row r="15" spans="1:8" ht="24" customHeight="1">
      <c r="A15" s="104">
        <v>52</v>
      </c>
      <c r="B15" s="105" t="s">
        <v>6</v>
      </c>
      <c r="C15" s="106" t="str">
        <f>призеры!C18</f>
        <v>СИТДИКОВ Олег Ринатович</v>
      </c>
      <c r="D15" s="106" t="str">
        <f>призеры!D18</f>
        <v>28.06.99, КМС</v>
      </c>
      <c r="E15" s="106" t="str">
        <f>призеры!F18</f>
        <v xml:space="preserve">Хмао-Югра, Нижневартовск, </v>
      </c>
      <c r="F15" s="109">
        <v>8</v>
      </c>
      <c r="G15" s="109"/>
      <c r="H15" s="108" t="s">
        <v>141</v>
      </c>
    </row>
    <row r="16" spans="1:8" ht="24" customHeight="1">
      <c r="A16" s="104">
        <v>57</v>
      </c>
      <c r="B16" s="105" t="s">
        <v>4</v>
      </c>
      <c r="C16" s="106" t="str">
        <f>призеры!C22</f>
        <v>ЧАБАРОВ Геннадий Андреевич</v>
      </c>
      <c r="D16" s="106" t="str">
        <f>призеры!D22</f>
        <v>14.01.99, КМС</v>
      </c>
      <c r="E16" s="106" t="str">
        <f>призеры!F22</f>
        <v>Свердловская, В-Пышма, КС "УГМК"</v>
      </c>
      <c r="F16" s="109">
        <v>11</v>
      </c>
      <c r="G16" s="109"/>
      <c r="H16" s="108" t="s">
        <v>147</v>
      </c>
    </row>
    <row r="17" spans="1:10" ht="24" customHeight="1">
      <c r="A17" s="104">
        <v>57</v>
      </c>
      <c r="B17" s="105" t="s">
        <v>5</v>
      </c>
      <c r="C17" s="106" t="str">
        <f>призеры!C23</f>
        <v>БЕССОНОВ Дмитрий Евгеньевич</v>
      </c>
      <c r="D17" s="106" t="str">
        <f>призеры!D23</f>
        <v>05.01.98, МС</v>
      </c>
      <c r="E17" s="106" t="str">
        <f>призеры!F23</f>
        <v>Свердловская, В-Пышма, КС "УГМК"</v>
      </c>
      <c r="F17" s="109">
        <v>11</v>
      </c>
      <c r="G17" s="109"/>
      <c r="H17" s="108" t="s">
        <v>147</v>
      </c>
    </row>
    <row r="18" spans="1:10" ht="24" customHeight="1">
      <c r="A18" s="104">
        <v>57</v>
      </c>
      <c r="B18" s="105" t="s">
        <v>6</v>
      </c>
      <c r="C18" s="106" t="str">
        <f>призеры!C24</f>
        <v>ПАХОМОВ Алексей Дмитриевич</v>
      </c>
      <c r="D18" s="106" t="str">
        <f>призеры!D24</f>
        <v>31.07.98, КМС</v>
      </c>
      <c r="E18" s="106" t="str">
        <f>призеры!F24</f>
        <v>Свердловская, Екатеринбург, ПР</v>
      </c>
      <c r="F18" s="109">
        <v>11</v>
      </c>
      <c r="G18" s="109"/>
      <c r="H18" s="108" t="s">
        <v>147</v>
      </c>
    </row>
    <row r="19" spans="1:10" ht="24" customHeight="1">
      <c r="A19" s="104">
        <v>57</v>
      </c>
      <c r="B19" s="105" t="s">
        <v>6</v>
      </c>
      <c r="C19" s="106" t="str">
        <f>призеры!C25</f>
        <v>МАМАНУРОВ Шухратбек Марифжонович</v>
      </c>
      <c r="D19" s="106" t="str">
        <f>призеры!D25</f>
        <v>03.12.99, КМС</v>
      </c>
      <c r="E19" s="106" t="str">
        <f>призеры!F25</f>
        <v xml:space="preserve">Хмао-Югра, Сургут, </v>
      </c>
      <c r="F19" s="109">
        <v>11</v>
      </c>
      <c r="G19" s="109"/>
      <c r="H19" s="108" t="s">
        <v>147</v>
      </c>
    </row>
    <row r="20" spans="1:10" ht="24" customHeight="1">
      <c r="A20" s="104">
        <v>62</v>
      </c>
      <c r="B20" s="105" t="s">
        <v>4</v>
      </c>
      <c r="C20" s="106" t="str">
        <f>призеры!C29</f>
        <v>КАМАЕВ Дмитрий Евгеньевич</v>
      </c>
      <c r="D20" s="106" t="str">
        <f>призеры!D29</f>
        <v>07.10.98, МС</v>
      </c>
      <c r="E20" s="106" t="str">
        <f>призеры!F29</f>
        <v>Свердловская, В-Пышма, КС "УГМК"</v>
      </c>
      <c r="F20" s="109">
        <f>[13]пр.взв!$AH$7</f>
        <v>0</v>
      </c>
      <c r="G20" s="98"/>
      <c r="H20" s="108" t="str">
        <f>CONCATENATE([13]пр.взв!$Y$7,", ",[13]пр.взв!$Y$8,", ",[13]пр.взв!$Y$9,", ",[13]пр.взв!$Y$10,", ",[13]пр.взв!$Y$11,", ",[13]пр.взв!$Y$12,", ",[13]пр.взв!$Y$13,", ",[13]пр.взв!$Y$14,", ",[13]пр.взв!$Y$15,", ",[13]пр.взв!$Y$16)</f>
        <v xml:space="preserve">, , , , , , , , , </v>
      </c>
    </row>
    <row r="21" spans="1:10" ht="24" customHeight="1">
      <c r="A21" s="104">
        <v>62</v>
      </c>
      <c r="B21" s="105" t="s">
        <v>5</v>
      </c>
      <c r="C21" s="106" t="str">
        <f>призеры!C30</f>
        <v>СИНЬКОВ Андрей Евгеньевич</v>
      </c>
      <c r="D21" s="106" t="str">
        <f>призеры!D30</f>
        <v>13.11.98, КМС</v>
      </c>
      <c r="E21" s="106" t="str">
        <f>призеры!F30</f>
        <v>Свердловская, Екатеринбург, ПР</v>
      </c>
      <c r="F21" s="109">
        <f>[13]пр.взв!$AH$7</f>
        <v>0</v>
      </c>
      <c r="G21" s="98"/>
      <c r="H21" s="108" t="str">
        <f>CONCATENATE([13]пр.взв!$Y$7,", ",[13]пр.взв!$Y$8,", ",[13]пр.взв!$Y$9,", ",[13]пр.взв!$Y$10,", ",[13]пр.взв!$Y$11,", ",[13]пр.взв!$Y$12,", ",[13]пр.взв!$Y$13,", ",[13]пр.взв!$Y$14,", ",[13]пр.взв!$Y$15,", ",[13]пр.взв!$Y$16)</f>
        <v xml:space="preserve">, , , , , , , , , </v>
      </c>
    </row>
    <row r="22" spans="1:10" ht="24" customHeight="1">
      <c r="A22" s="104">
        <v>62</v>
      </c>
      <c r="B22" s="105" t="s">
        <v>6</v>
      </c>
      <c r="C22" s="106" t="str">
        <f>призеры!C31</f>
        <v>АБДУЛГАЛИМОВ Имирали Рамазанович</v>
      </c>
      <c r="D22" s="106" t="str">
        <f>призеры!D31</f>
        <v>01.01.98, КМС</v>
      </c>
      <c r="E22" s="106" t="str">
        <f>призеры!F31</f>
        <v xml:space="preserve">Хмао-Югра, Радужный, </v>
      </c>
      <c r="F22" s="109">
        <f>[13]пр.взв!$AH$7</f>
        <v>0</v>
      </c>
      <c r="G22" s="98"/>
      <c r="H22" s="108" t="str">
        <f>CONCATENATE([13]пр.взв!$Y$7,", ",[13]пр.взв!$Y$8,", ",[13]пр.взв!$Y$9,", ",[13]пр.взв!$Y$10,", ",[13]пр.взв!$Y$11,", ",[13]пр.взв!$Y$12,", ",[13]пр.взв!$Y$13,", ",[13]пр.взв!$Y$14,", ",[13]пр.взв!$Y$15,", ",[13]пр.взв!$Y$16)</f>
        <v xml:space="preserve">, , , , , , , , , </v>
      </c>
    </row>
    <row r="23" spans="1:10" ht="24" customHeight="1">
      <c r="A23" s="104">
        <v>62</v>
      </c>
      <c r="B23" s="105" t="s">
        <v>6</v>
      </c>
      <c r="C23" s="106" t="str">
        <f>призеры!C32</f>
        <v>БАГДАСАРЯН Борис Эдуардович</v>
      </c>
      <c r="D23" s="106" t="str">
        <f>призеры!D32</f>
        <v>26.05.99, КМС</v>
      </c>
      <c r="E23" s="106" t="str">
        <f>призеры!F32</f>
        <v xml:space="preserve">Хмао-Югра, Ханты-Мансийск, </v>
      </c>
      <c r="F23" s="109">
        <f>[13]пр.взв!$AH$7</f>
        <v>0</v>
      </c>
      <c r="G23" s="98"/>
      <c r="H23" s="108" t="str">
        <f>CONCATENATE([13]пр.взв!$Y$7,", ",[13]пр.взв!$Y$8,", ",[13]пр.взв!$Y$9,", ",[13]пр.взв!$Y$10,", ",[13]пр.взв!$Y$11,", ",[13]пр.взв!$Y$12,", ",[13]пр.взв!$Y$13,", ",[13]пр.взв!$Y$14,", ",[13]пр.взв!$Y$15,", ",[13]пр.взв!$Y$16)</f>
        <v xml:space="preserve">, , , , , , , , , </v>
      </c>
    </row>
    <row r="24" spans="1:10" ht="24" customHeight="1">
      <c r="A24" s="104">
        <v>68</v>
      </c>
      <c r="B24" s="105" t="s">
        <v>4</v>
      </c>
      <c r="C24" s="106" t="str">
        <f>призеры!C36</f>
        <v>АБРАМОВСКИХ Данил Евгеньевич</v>
      </c>
      <c r="D24" s="106" t="str">
        <f>призеры!D36</f>
        <v>24.04.98, МС</v>
      </c>
      <c r="E24" s="106" t="str">
        <f>призеры!F36</f>
        <v>Курганская, Курган, УОР</v>
      </c>
      <c r="F24" s="109">
        <f>[14]пр.взв!$AH$7</f>
        <v>61</v>
      </c>
      <c r="G24" s="109"/>
      <c r="H24" s="108" t="str">
        <f>CONCATENATE([14]пр.взв!$Y$7,", ",[14]пр.взв!$Y$8,", ",[14]пр.взв!$Y$9,", ",[14]пр.взв!$Y$10,", ",[14]пр.взв!$Y$11,", ",[14]пр.взв!$Y$12,", ",[14]пр.взв!$Y$13,", ",[14]пр.взв!$Y$14,", ",[14]пр.взв!$Y$15,", ",[14]пр.взв!$Y$16)</f>
        <v>Алтайский, Забайкальский, Иркутская, Кемеровская, Красноярский, Новосибирская, Р.Алтай, Р.Бурятия, Р.Тыва, Томская</v>
      </c>
    </row>
    <row r="25" spans="1:10" ht="24" customHeight="1">
      <c r="A25" s="104">
        <v>68</v>
      </c>
      <c r="B25" s="105" t="s">
        <v>5</v>
      </c>
      <c r="C25" s="106" t="str">
        <f>призеры!C37</f>
        <v>ЛУКИНЫХ Василий Сергеевич</v>
      </c>
      <c r="D25" s="106" t="str">
        <f>призеры!D37</f>
        <v>16.11.99, КМС</v>
      </c>
      <c r="E25" s="106" t="str">
        <f>призеры!F37</f>
        <v>Свердловская, В-Пышма, КС "УГМК"</v>
      </c>
      <c r="F25" s="109">
        <f>[14]пр.взв!$AH$7</f>
        <v>61</v>
      </c>
      <c r="G25" s="109"/>
      <c r="H25" s="108" t="str">
        <f>CONCATENATE([14]пр.взв!$Y$7,", ",[14]пр.взв!$Y$8,", ",[14]пр.взв!$Y$9,", ",[14]пр.взв!$Y$10,", ",[14]пр.взв!$Y$11,", ",[14]пр.взв!$Y$12,", ",[14]пр.взв!$Y$13,", ",[14]пр.взв!$Y$14,", ",[14]пр.взв!$Y$15,", ",[14]пр.взв!$Y$16)</f>
        <v>Алтайский, Забайкальский, Иркутская, Кемеровская, Красноярский, Новосибирская, Р.Алтай, Р.Бурятия, Р.Тыва, Томская</v>
      </c>
    </row>
    <row r="26" spans="1:10" ht="24" customHeight="1">
      <c r="A26" s="104">
        <v>68</v>
      </c>
      <c r="B26" s="105" t="s">
        <v>6</v>
      </c>
      <c r="C26" s="106" t="str">
        <f>призеры!C38</f>
        <v>АНУФРИЕВ Данил Александрович</v>
      </c>
      <c r="D26" s="106" t="str">
        <f>призеры!D38</f>
        <v>05.10.98, КМС</v>
      </c>
      <c r="E26" s="106" t="str">
        <f>призеры!F38</f>
        <v>Курганская, Курган, СШОР№1</v>
      </c>
      <c r="F26" s="109">
        <f>[14]пр.взв!$AH$7</f>
        <v>61</v>
      </c>
      <c r="G26" s="109"/>
      <c r="H26" s="108" t="str">
        <f>CONCATENATE([14]пр.взв!$Y$7,", ",[14]пр.взв!$Y$8,", ",[14]пр.взв!$Y$9,", ",[14]пр.взв!$Y$10,", ",[14]пр.взв!$Y$11,", ",[14]пр.взв!$Y$12,", ",[14]пр.взв!$Y$13,", ",[14]пр.взв!$Y$14,", ",[14]пр.взв!$Y$15,", ",[14]пр.взв!$Y$16)</f>
        <v>Алтайский, Забайкальский, Иркутская, Кемеровская, Красноярский, Новосибирская, Р.Алтай, Р.Бурятия, Р.Тыва, Томская</v>
      </c>
    </row>
    <row r="27" spans="1:10" ht="24" customHeight="1">
      <c r="A27" s="104">
        <v>68</v>
      </c>
      <c r="B27" s="105" t="s">
        <v>6</v>
      </c>
      <c r="C27" s="106" t="str">
        <f>призеры!C39</f>
        <v>ГУСИХАНОВ Турпалали Рамазанович</v>
      </c>
      <c r="D27" s="106" t="str">
        <f>призеры!D39</f>
        <v>09.08.00, КМС</v>
      </c>
      <c r="E27" s="106" t="str">
        <f>призеры!F39</f>
        <v>Курганская, Курган, УОР</v>
      </c>
      <c r="F27" s="109">
        <f>[14]пр.взв!$AH$7</f>
        <v>61</v>
      </c>
      <c r="G27" s="109"/>
      <c r="H27" s="108" t="str">
        <f>CONCATENATE([14]пр.взв!$Y$7,", ",[14]пр.взв!$Y$8,", ",[14]пр.взв!$Y$9,", ",[14]пр.взв!$Y$10,", ",[14]пр.взв!$Y$11,", ",[14]пр.взв!$Y$12,", ",[14]пр.взв!$Y$13,", ",[14]пр.взв!$Y$14,", ",[14]пр.взв!$Y$15,", ",[14]пр.взв!$Y$16)</f>
        <v>Алтайский, Забайкальский, Иркутская, Кемеровская, Красноярский, Новосибирская, Р.Алтай, Р.Бурятия, Р.Тыва, Томская</v>
      </c>
    </row>
    <row r="28" spans="1:10" ht="24" customHeight="1">
      <c r="A28" s="104">
        <v>74</v>
      </c>
      <c r="B28" s="110" t="s">
        <v>4</v>
      </c>
      <c r="C28" s="98" t="str">
        <f>призеры!C43</f>
        <v>НУРИЕВ Ильгар Фарсатович</v>
      </c>
      <c r="D28" s="98" t="str">
        <f>призеры!D43</f>
        <v>24.02.99, КМС</v>
      </c>
      <c r="E28" s="98" t="str">
        <f>призеры!F43</f>
        <v>Курганская, Курган, СШОР№2</v>
      </c>
      <c r="F28" s="109">
        <f>[15]пр.взв!$AH$7</f>
        <v>20</v>
      </c>
      <c r="G28" s="98"/>
      <c r="H28" s="108" t="str">
        <f>CONCATENATE([15]пр.взв!$Y$7,", ",[15]пр.взв!$Y$8,", ",[15]пр.взв!$Y$9,", ",[15]пр.взв!$Y$10,", ",[15]пр.взв!$Y$11,", ",[15]пр.взв!$Y$12,", ",[15]пр.взв!$Y$13,", ",[15]пр.взв!$Y$14,", ",[15]пр.взв!$Y$15,", ",[15]пр.взв!$Y$16)</f>
        <v xml:space="preserve">Алтайский, Иркутская, Кемеровская, Красноярский, Новосибирская, Р.Алтай, Р.Бурятия, Р.Тыва, Томская, </v>
      </c>
    </row>
    <row r="29" spans="1:10" ht="24" customHeight="1">
      <c r="A29" s="104">
        <v>74</v>
      </c>
      <c r="B29" s="110" t="s">
        <v>5</v>
      </c>
      <c r="C29" s="98" t="str">
        <f>призеры!C44</f>
        <v>КРИНИЦА Максим Александрович</v>
      </c>
      <c r="D29" s="98" t="str">
        <f>призеры!D44</f>
        <v>02.03.99, КМС</v>
      </c>
      <c r="E29" s="98" t="str">
        <f>призеры!F44</f>
        <v>Свердловская, Екатеринбург, ПР</v>
      </c>
      <c r="F29" s="109">
        <f>[15]пр.взв!$AH$7</f>
        <v>20</v>
      </c>
      <c r="G29" s="98"/>
      <c r="H29" s="108" t="str">
        <f>CONCATENATE([15]пр.взв!$Y$7,", ",[15]пр.взв!$Y$8,", ",[15]пр.взв!$Y$9,", ",[15]пр.взв!$Y$10,", ",[15]пр.взв!$Y$11,", ",[15]пр.взв!$Y$12,", ",[15]пр.взв!$Y$13,", ",[15]пр.взв!$Y$14,", ",[15]пр.взв!$Y$15,", ",[15]пр.взв!$Y$16)</f>
        <v xml:space="preserve">Алтайский, Иркутская, Кемеровская, Красноярский, Новосибирская, Р.Алтай, Р.Бурятия, Р.Тыва, Томская, </v>
      </c>
    </row>
    <row r="30" spans="1:10" ht="24" customHeight="1">
      <c r="A30" s="104">
        <v>74</v>
      </c>
      <c r="B30" s="110" t="s">
        <v>6</v>
      </c>
      <c r="C30" s="98" t="str">
        <f>призеры!C45</f>
        <v>ХАЙРУЛЛИН Алексей Александрович</v>
      </c>
      <c r="D30" s="98" t="str">
        <f>призеры!D45</f>
        <v>30.03.00, КМС</v>
      </c>
      <c r="E30" s="98" t="str">
        <f>призеры!F45</f>
        <v xml:space="preserve">Челябинская, Челябинск, </v>
      </c>
      <c r="F30" s="109">
        <f>[15]пр.взв!$AH$7</f>
        <v>20</v>
      </c>
      <c r="G30" s="98"/>
      <c r="H30" s="108" t="str">
        <f>CONCATENATE([15]пр.взв!$Y$7,", ",[15]пр.взв!$Y$8,", ",[15]пр.взв!$Y$9,", ",[15]пр.взв!$Y$10,", ",[15]пр.взв!$Y$11,", ",[15]пр.взв!$Y$12,", ",[15]пр.взв!$Y$13,", ",[15]пр.взв!$Y$14,", ",[15]пр.взв!$Y$15,", ",[15]пр.взв!$Y$16)</f>
        <v xml:space="preserve">Алтайский, Иркутская, Кемеровская, Красноярский, Новосибирская, Р.Алтай, Р.Бурятия, Р.Тыва, Томская, </v>
      </c>
    </row>
    <row r="31" spans="1:10" ht="24" customHeight="1">
      <c r="A31" s="104">
        <v>74</v>
      </c>
      <c r="B31" s="110" t="s">
        <v>6</v>
      </c>
      <c r="C31" s="98" t="str">
        <f>призеры!C46</f>
        <v>ВОЛОБУЕВ Ярослав Русланович</v>
      </c>
      <c r="D31" s="98" t="str">
        <f>призеры!D46</f>
        <v>14.07.98, КМС</v>
      </c>
      <c r="E31" s="98" t="str">
        <f>призеры!F46</f>
        <v>Курганская, Курган, СШОР№2</v>
      </c>
      <c r="F31" s="109">
        <f>[15]пр.взв!$AH$7</f>
        <v>20</v>
      </c>
      <c r="G31" s="98"/>
      <c r="H31" s="108" t="str">
        <f>CONCATENATE([15]пр.взв!$Y$7,", ",[15]пр.взв!$Y$8,", ",[15]пр.взв!$Y$9,", ",[15]пр.взв!$Y$10,", ",[15]пр.взв!$Y$11,", ",[15]пр.взв!$Y$12,", ",[15]пр.взв!$Y$13,", ",[15]пр.взв!$Y$14,", ",[15]пр.взв!$Y$15,", ",[15]пр.взв!$Y$16)</f>
        <v xml:space="preserve">Алтайский, Иркутская, Кемеровская, Красноярский, Новосибирская, Р.Алтай, Р.Бурятия, Р.Тыва, Томская, </v>
      </c>
    </row>
    <row r="32" spans="1:10" ht="24" customHeight="1">
      <c r="A32" s="104">
        <v>82</v>
      </c>
      <c r="B32" s="110" t="s">
        <v>4</v>
      </c>
      <c r="C32" s="98" t="str">
        <f>призеры!C50</f>
        <v>ПОНОМАРЕВ Никита Владимирович</v>
      </c>
      <c r="D32" s="98" t="str">
        <f>призеры!D50</f>
        <v>05.06.99, КМС</v>
      </c>
      <c r="E32" s="98" t="str">
        <f>призеры!F50</f>
        <v>Курганская, Куртамыш, СШОР№2</v>
      </c>
      <c r="F32" s="109">
        <f>[16]пр.взв!$AH$7</f>
        <v>20</v>
      </c>
      <c r="G32" s="109"/>
      <c r="H32" s="108" t="str">
        <f>CONCATENATE([16]пр.взв!$Y$7,", ",[16]пр.взв!$Y$8,", ",[16]пр.взв!$Y$9,", ",[16]пр.взв!$Y$10,", ",[16]пр.взв!$Y$11,", ",[16]пр.взв!$Y$12,", ",[16]пр.взв!$Y$13,", ",[16]пр.взв!$Y$14,", ",[16]пр.взв!$Y$15,", ",[16]пр.взв!$Y$16)</f>
        <v xml:space="preserve">Алтайский, Иркутская, Кемеровская, Красноярский, Новосибирская, Р.Алтай, Р.Бурятия, Р.Тыва, Томская, </v>
      </c>
      <c r="J32" s="63" t="s">
        <v>131</v>
      </c>
    </row>
    <row r="33" spans="1:10" ht="24" customHeight="1">
      <c r="A33" s="104">
        <v>82</v>
      </c>
      <c r="B33" s="110" t="s">
        <v>5</v>
      </c>
      <c r="C33" s="98" t="str">
        <f>призеры!C51</f>
        <v>МАРТЫНОВ Антон Евгеньевич</v>
      </c>
      <c r="D33" s="98" t="str">
        <f>призеры!D51</f>
        <v>13.11.98, КМС</v>
      </c>
      <c r="E33" s="98" t="str">
        <f>призеры!F51</f>
        <v>Свердловская, Екатеринбург, ПР</v>
      </c>
      <c r="F33" s="109">
        <f>[16]пр.взв!$AH$7</f>
        <v>20</v>
      </c>
      <c r="G33" s="109"/>
      <c r="H33" s="108" t="str">
        <f>CONCATENATE([16]пр.взв!$Y$7,", ",[16]пр.взв!$Y$8,", ",[16]пр.взв!$Y$9,", ",[16]пр.взв!$Y$10,", ",[16]пр.взв!$Y$11,", ",[16]пр.взв!$Y$12,", ",[16]пр.взв!$Y$13,", ",[16]пр.взв!$Y$14,", ",[16]пр.взв!$Y$15,", ",[16]пр.взв!$Y$16)</f>
        <v xml:space="preserve">Алтайский, Иркутская, Кемеровская, Красноярский, Новосибирская, Р.Алтай, Р.Бурятия, Р.Тыва, Томская, </v>
      </c>
      <c r="J33" s="63"/>
    </row>
    <row r="34" spans="1:10" ht="24" customHeight="1">
      <c r="A34" s="104">
        <v>82</v>
      </c>
      <c r="B34" s="110" t="s">
        <v>6</v>
      </c>
      <c r="C34" s="98" t="str">
        <f>призеры!C52</f>
        <v>ШИТОВ Алексей Игоревич</v>
      </c>
      <c r="D34" s="98" t="str">
        <f>призеры!D52</f>
        <v>14.05.99, КМС</v>
      </c>
      <c r="E34" s="98" t="str">
        <f>призеры!F52</f>
        <v>Свердловская, Екатеринбург, ПР</v>
      </c>
      <c r="F34" s="109">
        <f>[16]пр.взв!$AH$7</f>
        <v>20</v>
      </c>
      <c r="G34" s="109"/>
      <c r="H34" s="108" t="str">
        <f>CONCATENATE([16]пр.взв!$Y$7,", ",[16]пр.взв!$Y$8,", ",[16]пр.взв!$Y$9,", ",[16]пр.взв!$Y$10,", ",[16]пр.взв!$Y$11,", ",[16]пр.взв!$Y$12,", ",[16]пр.взв!$Y$13,", ",[16]пр.взв!$Y$14,", ",[16]пр.взв!$Y$15,", ",[16]пр.взв!$Y$16)</f>
        <v xml:space="preserve">Алтайский, Иркутская, Кемеровская, Красноярский, Новосибирская, Р.Алтай, Р.Бурятия, Р.Тыва, Томская, </v>
      </c>
      <c r="J34" s="63"/>
    </row>
    <row r="35" spans="1:10" ht="24" customHeight="1">
      <c r="A35" s="104">
        <v>82</v>
      </c>
      <c r="B35" s="110" t="s">
        <v>6</v>
      </c>
      <c r="C35" s="98" t="str">
        <f>призеры!C53</f>
        <v>МОСКОВСКИХ Вячеслав Андреевич</v>
      </c>
      <c r="D35" s="98" t="str">
        <f>призеры!D53</f>
        <v>19.06.00, КМС</v>
      </c>
      <c r="E35" s="98" t="str">
        <f>призеры!F53</f>
        <v>Свердловская, Екатеринбург, ПР</v>
      </c>
      <c r="F35" s="109">
        <f>[16]пр.взв!$AH$7</f>
        <v>20</v>
      </c>
      <c r="G35" s="109"/>
      <c r="H35" s="108" t="str">
        <f>CONCATENATE([16]пр.взв!$Y$7,", ",[16]пр.взв!$Y$8,", ",[16]пр.взв!$Y$9,", ",[16]пр.взв!$Y$10,", ",[16]пр.взв!$Y$11,", ",[16]пр.взв!$Y$12,", ",[16]пр.взв!$Y$13,", ",[16]пр.взв!$Y$14,", ",[16]пр.взв!$Y$15,", ",[16]пр.взв!$Y$16)</f>
        <v xml:space="preserve">Алтайский, Иркутская, Кемеровская, Красноярский, Новосибирская, Р.Алтай, Р.Бурятия, Р.Тыва, Томская, </v>
      </c>
    </row>
    <row r="36" spans="1:10" ht="24" customHeight="1">
      <c r="A36" s="104">
        <v>90</v>
      </c>
      <c r="B36" s="110" t="s">
        <v>4</v>
      </c>
      <c r="C36" s="98" t="str">
        <f>призеры!C57</f>
        <v>ШУВАЕВ Дмитрий Сергеевич</v>
      </c>
      <c r="D36" s="98" t="str">
        <f>призеры!D57</f>
        <v>31.01.98, МС</v>
      </c>
      <c r="E36" s="98" t="str">
        <f>призеры!F57</f>
        <v>Свердловская, В-Пышма, КС "УГМК"</v>
      </c>
      <c r="F36" s="109">
        <f>[17]пр.взв!$AH$7</f>
        <v>20</v>
      </c>
      <c r="G36" s="98"/>
      <c r="H36" s="108" t="str">
        <f>CONCATENATE([17]пр.взв!$Y$7,", ",[17]пр.взв!$Y$8,", ",[17]пр.взв!$Y$9,", ",[17]пр.взв!$Y$10,", ",[17]пр.взв!$Y$11,", ",[17]пр.взв!$Y$12,", ",[17]пр.взв!$Y$13,", ",[17]пр.взв!$Y$14,", ",[17]пр.взв!$Y$15,", ",[17]пр.взв!$Y$16)</f>
        <v xml:space="preserve">Алтайский, Иркутская, Кемеровская, Красноярский, Новосибирская, Р.Алтай, Р.Бурятия, Р.Тыва, Томская, </v>
      </c>
    </row>
    <row r="37" spans="1:10" ht="24" customHeight="1">
      <c r="A37" s="104">
        <v>90</v>
      </c>
      <c r="B37" s="110" t="s">
        <v>5</v>
      </c>
      <c r="C37" s="98" t="str">
        <f>призеры!C58</f>
        <v>КУЗНЕЦОВ Сергей Владимирович</v>
      </c>
      <c r="D37" s="98" t="str">
        <f>призеры!D58</f>
        <v>14..0.4., КМС</v>
      </c>
      <c r="E37" s="98" t="str">
        <f>призеры!F58</f>
        <v xml:space="preserve">Хмао-Югра, Нижневартовск, </v>
      </c>
      <c r="F37" s="109">
        <f>[17]пр.взв!$AH$7</f>
        <v>20</v>
      </c>
      <c r="G37" s="98"/>
      <c r="H37" s="108" t="str">
        <f>CONCATENATE([17]пр.взв!$Y$7,", ",[17]пр.взв!$Y$8,", ",[17]пр.взв!$Y$9,", ",[17]пр.взв!$Y$10,", ",[17]пр.взв!$Y$11,", ",[17]пр.взв!$Y$12,", ",[17]пр.взв!$Y$13,", ",[17]пр.взв!$Y$14,", ",[17]пр.взв!$Y$15,", ",[17]пр.взв!$Y$16)</f>
        <v xml:space="preserve">Алтайский, Иркутская, Кемеровская, Красноярский, Новосибирская, Р.Алтай, Р.Бурятия, Р.Тыва, Томская, </v>
      </c>
    </row>
    <row r="38" spans="1:10" ht="24" customHeight="1">
      <c r="A38" s="104">
        <v>90</v>
      </c>
      <c r="B38" s="110" t="s">
        <v>6</v>
      </c>
      <c r="C38" s="98" t="str">
        <f>призеры!C59</f>
        <v>АЛЕШИН Виталий Михайлович</v>
      </c>
      <c r="D38" s="98" t="str">
        <f>призеры!D59</f>
        <v>03.03.98, КМС</v>
      </c>
      <c r="E38" s="98" t="str">
        <f>призеры!F59</f>
        <v xml:space="preserve">Челябинская, Челябинск, </v>
      </c>
      <c r="F38" s="109">
        <f>[17]пр.взв!$AH$7</f>
        <v>20</v>
      </c>
      <c r="G38" s="98"/>
      <c r="H38" s="108" t="str">
        <f>CONCATENATE([17]пр.взв!$Y$7,", ",[17]пр.взв!$Y$8,", ",[17]пр.взв!$Y$9,", ",[17]пр.взв!$Y$10,", ",[17]пр.взв!$Y$11,", ",[17]пр.взв!$Y$12,", ",[17]пр.взв!$Y$13,", ",[17]пр.взв!$Y$14,", ",[17]пр.взв!$Y$15,", ",[17]пр.взв!$Y$16)</f>
        <v xml:space="preserve">Алтайский, Иркутская, Кемеровская, Красноярский, Новосибирская, Р.Алтай, Р.Бурятия, Р.Тыва, Томская, </v>
      </c>
    </row>
    <row r="39" spans="1:10" ht="24" customHeight="1">
      <c r="A39" s="104">
        <v>90</v>
      </c>
      <c r="B39" s="110" t="s">
        <v>6</v>
      </c>
      <c r="C39" s="98" t="str">
        <f>призеры!C60</f>
        <v>САМОЙЛЕНКО Кирилл Сергеевич</v>
      </c>
      <c r="D39" s="98" t="str">
        <f>призеры!D60</f>
        <v>14.05.99, КМС</v>
      </c>
      <c r="E39" s="98" t="str">
        <f>призеры!F60</f>
        <v xml:space="preserve">Челябинская, Челябинск, </v>
      </c>
      <c r="F39" s="109">
        <f>[17]пр.взв!$AH$7</f>
        <v>20</v>
      </c>
      <c r="G39" s="98"/>
      <c r="H39" s="108" t="str">
        <f>CONCATENATE([17]пр.взв!$Y$7,", ",[17]пр.взв!$Y$8,", ",[17]пр.взв!$Y$9,", ",[17]пр.взв!$Y$10,", ",[17]пр.взв!$Y$11,", ",[17]пр.взв!$Y$12,", ",[17]пр.взв!$Y$13,", ",[17]пр.взв!$Y$14,", ",[17]пр.взв!$Y$15,", ",[17]пр.взв!$Y$16)</f>
        <v xml:space="preserve">Алтайский, Иркутская, Кемеровская, Красноярский, Новосибирская, Р.Алтай, Р.Бурятия, Р.Тыва, Томская, </v>
      </c>
    </row>
    <row r="40" spans="1:10" ht="24" customHeight="1">
      <c r="A40" s="104">
        <v>100</v>
      </c>
      <c r="B40" s="110" t="s">
        <v>4</v>
      </c>
      <c r="C40" s="77" t="str">
        <f>призеры!C64</f>
        <v>ПОЗНАХИРКО Глеб Игоревич</v>
      </c>
      <c r="D40" s="77" t="str">
        <f>призеры!D64</f>
        <v>20.04.99, КМС</v>
      </c>
      <c r="E40" s="77" t="str">
        <f>призеры!F64</f>
        <v>Свердловская, В-Пышма, КС "УГМК"</v>
      </c>
      <c r="F40" s="109">
        <f>[18]пр.взв!$AH$7</f>
        <v>8</v>
      </c>
      <c r="G40" s="109"/>
      <c r="H40" s="108" t="str">
        <f>CONCATENATE([18]пр.взв!$Y$7,", ",[18]пр.взв!$Y$8,", ",[18]пр.взв!$Y$9,", ",[18]пр.взв!$Y$10,", ",[18]пр.взв!$Y$11,", ",[18]пр.взв!$Y$12,", ",[18]пр.взв!$Y$13,", ",[18]пр.взв!$Y$14,", ",[18]пр.взв!$Y$15,", ",[18]пр.взв!$Y$16)</f>
        <v xml:space="preserve">Алтайский, Иркутская, Кемеровская, Красноярский, Р.Бурятия, Томская, , , , </v>
      </c>
    </row>
    <row r="41" spans="1:10" ht="24" customHeight="1">
      <c r="A41" s="104">
        <v>100</v>
      </c>
      <c r="B41" s="110" t="s">
        <v>5</v>
      </c>
      <c r="C41" s="77" t="str">
        <f>призеры!C65</f>
        <v>ЦИУЛИН Александр Вячеславович</v>
      </c>
      <c r="D41" s="77" t="str">
        <f>призеры!D65</f>
        <v>04.11.99, КМС</v>
      </c>
      <c r="E41" s="77" t="str">
        <f>призеры!F65</f>
        <v>Свердловская, В-Пышма, КС "УГМК"</v>
      </c>
      <c r="F41" s="109">
        <f>[18]пр.взв!$AH$7</f>
        <v>8</v>
      </c>
      <c r="G41" s="109"/>
      <c r="H41" s="108" t="str">
        <f>CONCATENATE([18]пр.взв!$Y$7,", ",[18]пр.взв!$Y$8,", ",[18]пр.взв!$Y$9,", ",[18]пр.взв!$Y$10,", ",[18]пр.взв!$Y$11,", ",[18]пр.взв!$Y$12,", ",[18]пр.взв!$Y$13,", ",[18]пр.взв!$Y$14,", ",[18]пр.взв!$Y$15,", ",[18]пр.взв!$Y$16)</f>
        <v xml:space="preserve">Алтайский, Иркутская, Кемеровская, Красноярский, Р.Бурятия, Томская, , , , </v>
      </c>
    </row>
    <row r="42" spans="1:10" ht="24" customHeight="1">
      <c r="A42" s="104">
        <v>100</v>
      </c>
      <c r="B42" s="110" t="s">
        <v>6</v>
      </c>
      <c r="C42" s="77" t="str">
        <f>призеры!C66</f>
        <v>АЛЛАЯРОВ Евгений Тимурович</v>
      </c>
      <c r="D42" s="77" t="str">
        <f>призеры!D66</f>
        <v>27.03.98, КМС</v>
      </c>
      <c r="E42" s="77" t="str">
        <f>призеры!F66</f>
        <v xml:space="preserve">Хмао-Югра, Сургут, </v>
      </c>
      <c r="F42" s="109">
        <f>[18]пр.взв!$AH$7</f>
        <v>8</v>
      </c>
      <c r="G42" s="109"/>
      <c r="H42" s="108" t="str">
        <f>CONCATENATE([18]пр.взв!$Y$7,", ",[18]пр.взв!$Y$8,", ",[18]пр.взв!$Y$9,", ",[18]пр.взв!$Y$10,", ",[18]пр.взв!$Y$11,", ",[18]пр.взв!$Y$12,", ",[18]пр.взв!$Y$13,", ",[18]пр.взв!$Y$14,", ",[18]пр.взв!$Y$15,", ",[18]пр.взв!$Y$16)</f>
        <v xml:space="preserve">Алтайский, Иркутская, Кемеровская, Красноярский, Р.Бурятия, Томская, , , , </v>
      </c>
    </row>
    <row r="43" spans="1:10" ht="24" customHeight="1">
      <c r="A43" s="104">
        <v>100</v>
      </c>
      <c r="B43" s="110" t="s">
        <v>6</v>
      </c>
      <c r="C43" s="77" t="str">
        <f>призеры!C67</f>
        <v>НАТРОШВИЛИ Тамаз Зурабович</v>
      </c>
      <c r="D43" s="77" t="str">
        <f>призеры!D67</f>
        <v>18.06.99, КМС</v>
      </c>
      <c r="E43" s="77" t="str">
        <f>призеры!F67</f>
        <v>Тюменская, Тюмень, ПН</v>
      </c>
      <c r="F43" s="109">
        <f>[18]пр.взв!$AH$7</f>
        <v>8</v>
      </c>
      <c r="G43" s="109"/>
      <c r="H43" s="108" t="str">
        <f>CONCATENATE([18]пр.взв!$Y$7,", ",[18]пр.взв!$Y$8,", ",[18]пр.взв!$Y$9,", ",[18]пр.взв!$Y$10,", ",[18]пр.взв!$Y$11,", ",[18]пр.взв!$Y$12,", ",[18]пр.взв!$Y$13,", ",[18]пр.взв!$Y$14,", ",[18]пр.взв!$Y$15,", ",[18]пр.взв!$Y$16)</f>
        <v xml:space="preserve">Алтайский, Иркутская, Кемеровская, Красноярский, Р.Бурятия, Томская, , , , </v>
      </c>
    </row>
    <row r="44" spans="1:10" ht="24" customHeight="1">
      <c r="A44" s="114" t="s">
        <v>114</v>
      </c>
      <c r="B44" s="110" t="s">
        <v>4</v>
      </c>
      <c r="C44" s="77" t="str">
        <f>призеры!C71</f>
        <v>ПЕТРОВ Святослав Васильевич</v>
      </c>
      <c r="D44" s="77" t="str">
        <f>призеры!D71</f>
        <v>29.07.99, КМС</v>
      </c>
      <c r="E44" s="77" t="str">
        <f>призеры!F71</f>
        <v>Свердловская, В-Пышма, КС "УГМК"</v>
      </c>
      <c r="F44" s="109">
        <f>[12]пр.взв!$AH$7</f>
        <v>8</v>
      </c>
      <c r="G44" s="109"/>
      <c r="H44" s="108" t="str">
        <f>[12]пр.взв!$Y$7&amp;", "&amp;[12]пр.взв!$Y$8&amp;", "&amp;[12]пр.взв!$Y$9&amp;", "&amp;[12]пр.взв!$Y$10&amp;", "&amp;[12]пр.взв!$Y$11&amp;", "&amp;[12]пр.взв!$Y$12&amp;", "&amp;[12]пр.взв!$Y$13&amp;", "&amp;[12]пр.взв!$Y$14&amp;", "&amp;[12]пр.взв!$Y$15&amp;", "&amp;[12]пр.взв!$Y$16</f>
        <v xml:space="preserve">Алтайский, Иркутская, Кемеровская, Красноярский, Р.Бурятия, Томская, , , , </v>
      </c>
    </row>
    <row r="45" spans="1:10" ht="24" customHeight="1">
      <c r="A45" s="114" t="s">
        <v>114</v>
      </c>
      <c r="B45" s="110" t="s">
        <v>5</v>
      </c>
      <c r="C45" s="77" t="str">
        <f>призеры!C72</f>
        <v>АХМАДЫШИН Амир Салаватович</v>
      </c>
      <c r="D45" s="77" t="str">
        <f>призеры!D72</f>
        <v>03.06.98, МС</v>
      </c>
      <c r="E45" s="77" t="str">
        <f>призеры!F72</f>
        <v>Свердловская, В-Пышма, КС "УГМК"</v>
      </c>
      <c r="F45" s="109">
        <f>[12]пр.взв!$AH$7</f>
        <v>8</v>
      </c>
      <c r="G45" s="109"/>
      <c r="H45" s="108" t="str">
        <f>[12]пр.взв!$Y$7&amp;", "&amp;[12]пр.взв!$Y$8&amp;", "&amp;[12]пр.взв!$Y$9&amp;", "&amp;[12]пр.взв!$Y$10&amp;", "&amp;[12]пр.взв!$Y$11&amp;", "&amp;[12]пр.взв!$Y$12&amp;", "&amp;[12]пр.взв!$Y$13&amp;", "&amp;[12]пр.взв!$Y$14&amp;", "&amp;[12]пр.взв!$Y$15&amp;", "&amp;[12]пр.взв!$Y$16</f>
        <v xml:space="preserve">Алтайский, Иркутская, Кемеровская, Красноярский, Р.Бурятия, Томская, , , , </v>
      </c>
    </row>
    <row r="46" spans="1:10" ht="24" customHeight="1">
      <c r="A46" s="114" t="s">
        <v>114</v>
      </c>
      <c r="B46" s="110" t="s">
        <v>6</v>
      </c>
      <c r="C46" s="77" t="str">
        <f>призеры!C73</f>
        <v>ГАЧАЕВ Тагир Олхазурович</v>
      </c>
      <c r="D46" s="77" t="str">
        <f>призеры!D73</f>
        <v>09.09.98, КМС</v>
      </c>
      <c r="E46" s="77" t="str">
        <f>призеры!F73</f>
        <v xml:space="preserve">Хмао-Югра, Нижневартовск, </v>
      </c>
      <c r="F46" s="109">
        <f>[12]пр.взв!$AH$7</f>
        <v>8</v>
      </c>
      <c r="G46" s="109"/>
      <c r="H46" s="108" t="str">
        <f>[12]пр.взв!$Y$7&amp;", "&amp;[12]пр.взв!$Y$8&amp;", "&amp;[12]пр.взв!$Y$9&amp;", "&amp;[12]пр.взв!$Y$10&amp;", "&amp;[12]пр.взв!$Y$11&amp;", "&amp;[12]пр.взв!$Y$12&amp;", "&amp;[12]пр.взв!$Y$13&amp;", "&amp;[12]пр.взв!$Y$14&amp;", "&amp;[12]пр.взв!$Y$15&amp;", "&amp;[12]пр.взв!$Y$16</f>
        <v xml:space="preserve">Алтайский, Иркутская, Кемеровская, Красноярский, Р.Бурятия, Томская, , , , </v>
      </c>
    </row>
    <row r="47" spans="1:10" ht="24" customHeight="1" thickBot="1">
      <c r="A47" s="115" t="s">
        <v>114</v>
      </c>
      <c r="B47" s="111" t="s">
        <v>6</v>
      </c>
      <c r="C47" s="81" t="str">
        <f>призеры!C74</f>
        <v>ФОМИН Александр Александрович</v>
      </c>
      <c r="D47" s="81" t="str">
        <f>призеры!D74</f>
        <v>22.08.99, КМС</v>
      </c>
      <c r="E47" s="81" t="str">
        <f>призеры!F74</f>
        <v>Свердловская, Екатеринбург, ПР</v>
      </c>
      <c r="F47" s="113">
        <f>[12]пр.взв!$AH$7</f>
        <v>8</v>
      </c>
      <c r="G47" s="113"/>
      <c r="H47" s="112" t="str">
        <f>[12]пр.взв!$Y$7&amp;", "&amp;[12]пр.взв!$Y$8&amp;", "&amp;[12]пр.взв!$Y$9&amp;", "&amp;[12]пр.взв!$Y$10&amp;", "&amp;[12]пр.взв!$Y$11&amp;", "&amp;[12]пр.взв!$Y$12&amp;", "&amp;[12]пр.взв!$Y$13&amp;", "&amp;[12]пр.взв!$Y$14&amp;", "&amp;[12]пр.взв!$Y$15&amp;", "&amp;[12]пр.взв!$Y$16</f>
        <v xml:space="preserve">Алтайский, Иркутская, Кемеровская, Красноярский, Р.Бурятия, Томская, , , , </v>
      </c>
    </row>
    <row r="48" spans="1:10" ht="24" hidden="1" customHeight="1">
      <c r="A48" s="200">
        <v>68</v>
      </c>
      <c r="B48" s="202" t="s">
        <v>4</v>
      </c>
      <c r="C48" s="237" t="s">
        <v>115</v>
      </c>
      <c r="D48" s="239" t="s">
        <v>116</v>
      </c>
      <c r="E48" s="241" t="s">
        <v>117</v>
      </c>
      <c r="F48" s="231" t="s">
        <v>118</v>
      </c>
      <c r="G48" s="231" t="s">
        <v>13</v>
      </c>
      <c r="H48" s="198" t="str">
        <f>CONCATENATE([18]пр.взв!$AA$7,[18]пр.взв!$AM$7,[18]пр.взв!$AA$8,[18]пр.взв!$AM$7,[18]пр.взв!$AA$9,[18]пр.взв!$AM$7,[18]пр.взв!$AA$10,[18]пр.взв!$AM$7,[18]пр.взв!$AA$11,[18]пр.взв!$AM$7,[18]пр.взв!$AA$12,[18]пр.взв!$AM$7,[18]пр.взв!$AA$13,[18]пр.взв!$AM$7,[18]пр.взв!$AA$14,[18]пр.взв!$AM$7,[18]пр.взв!$AA$15,[18]пр.взв!$AM$7,[18]пр.взв!$AA$16)</f>
        <v xml:space="preserve">   1    </v>
      </c>
    </row>
    <row r="49" spans="1:8" ht="24" hidden="1" customHeight="1" thickBot="1">
      <c r="A49" s="201"/>
      <c r="B49" s="203"/>
      <c r="C49" s="246"/>
      <c r="D49" s="215"/>
      <c r="E49" s="217"/>
      <c r="F49" s="232"/>
      <c r="G49" s="232"/>
      <c r="H49" s="233"/>
    </row>
    <row r="50" spans="1:8" ht="24" hidden="1" customHeight="1">
      <c r="A50" s="234"/>
      <c r="B50" s="202" t="s">
        <v>4</v>
      </c>
      <c r="C50" s="237"/>
      <c r="D50" s="239"/>
      <c r="E50" s="241"/>
      <c r="F50" s="231"/>
      <c r="G50" s="231"/>
      <c r="H50" s="244"/>
    </row>
    <row r="51" spans="1:8" ht="24" hidden="1" customHeight="1">
      <c r="A51" s="235"/>
      <c r="B51" s="236"/>
      <c r="C51" s="238"/>
      <c r="D51" s="240"/>
      <c r="E51" s="242"/>
      <c r="F51" s="243"/>
      <c r="G51" s="243"/>
      <c r="H51" s="245"/>
    </row>
    <row r="52" spans="1:8" ht="24" customHeight="1">
      <c r="A52" s="225" t="s">
        <v>119</v>
      </c>
      <c r="B52" s="226"/>
      <c r="C52" s="226"/>
      <c r="D52" s="226"/>
      <c r="E52" s="226"/>
      <c r="F52" s="226"/>
      <c r="G52" s="226"/>
      <c r="H52" s="227"/>
    </row>
    <row r="53" spans="1:8" ht="24" customHeight="1" thickBot="1">
      <c r="A53" s="228"/>
      <c r="B53" s="229"/>
      <c r="C53" s="229"/>
      <c r="D53" s="229"/>
      <c r="E53" s="229"/>
      <c r="F53" s="229"/>
      <c r="G53" s="229"/>
      <c r="H53" s="230"/>
    </row>
    <row r="54" spans="1:8">
      <c r="A54" s="210">
        <v>52</v>
      </c>
      <c r="B54" s="211" t="s">
        <v>4</v>
      </c>
      <c r="C54" s="212" t="s">
        <v>120</v>
      </c>
      <c r="D54" s="214" t="s">
        <v>121</v>
      </c>
      <c r="E54" s="216" t="s">
        <v>122</v>
      </c>
      <c r="F54" s="218" t="s">
        <v>123</v>
      </c>
      <c r="G54" s="214">
        <v>4</v>
      </c>
      <c r="H54" s="220" t="s">
        <v>124</v>
      </c>
    </row>
    <row r="55" spans="1:8" ht="13.8" thickBot="1">
      <c r="A55" s="201"/>
      <c r="B55" s="203"/>
      <c r="C55" s="213"/>
      <c r="D55" s="215"/>
      <c r="E55" s="217"/>
      <c r="F55" s="219"/>
      <c r="G55" s="219"/>
      <c r="H55" s="199"/>
    </row>
    <row r="56" spans="1:8">
      <c r="A56" s="210">
        <v>57</v>
      </c>
      <c r="B56" s="211" t="s">
        <v>4</v>
      </c>
      <c r="C56" s="222" t="s">
        <v>125</v>
      </c>
      <c r="D56" s="223" t="s">
        <v>126</v>
      </c>
      <c r="E56" s="224" t="s">
        <v>127</v>
      </c>
      <c r="F56" s="221" t="s">
        <v>128</v>
      </c>
      <c r="G56" s="221" t="s">
        <v>99</v>
      </c>
      <c r="H56" s="220" t="s">
        <v>129</v>
      </c>
    </row>
    <row r="57" spans="1:8" ht="13.8" thickBot="1">
      <c r="A57" s="201"/>
      <c r="B57" s="203"/>
      <c r="C57" s="205"/>
      <c r="D57" s="207"/>
      <c r="E57" s="209"/>
      <c r="F57" s="197"/>
      <c r="G57" s="197"/>
      <c r="H57" s="199"/>
    </row>
    <row r="58" spans="1:8">
      <c r="A58" s="210">
        <v>62</v>
      </c>
      <c r="B58" s="211" t="s">
        <v>4</v>
      </c>
      <c r="C58" s="212" t="s">
        <v>120</v>
      </c>
      <c r="D58" s="214" t="s">
        <v>121</v>
      </c>
      <c r="E58" s="216" t="s">
        <v>122</v>
      </c>
      <c r="F58" s="218" t="s">
        <v>123</v>
      </c>
      <c r="G58" s="214">
        <v>4</v>
      </c>
      <c r="H58" s="220" t="s">
        <v>124</v>
      </c>
    </row>
    <row r="59" spans="1:8" ht="13.8" thickBot="1">
      <c r="A59" s="201"/>
      <c r="B59" s="203"/>
      <c r="C59" s="213"/>
      <c r="D59" s="215"/>
      <c r="E59" s="217"/>
      <c r="F59" s="219"/>
      <c r="G59" s="219"/>
      <c r="H59" s="199"/>
    </row>
    <row r="60" spans="1:8">
      <c r="A60" s="200">
        <v>68</v>
      </c>
      <c r="B60" s="202" t="s">
        <v>4</v>
      </c>
      <c r="C60" s="204"/>
      <c r="D60" s="206"/>
      <c r="E60" s="208"/>
      <c r="F60" s="196"/>
      <c r="G60" s="196"/>
      <c r="H60" s="198" t="s">
        <v>130</v>
      </c>
    </row>
    <row r="61" spans="1:8" ht="13.8" thickBot="1">
      <c r="A61" s="201"/>
      <c r="B61" s="203"/>
      <c r="C61" s="205"/>
      <c r="D61" s="207"/>
      <c r="E61" s="209"/>
      <c r="F61" s="197"/>
      <c r="G61" s="197"/>
      <c r="H61" s="199"/>
    </row>
    <row r="62" spans="1:8">
      <c r="A62" s="210">
        <v>74</v>
      </c>
      <c r="B62" s="211" t="s">
        <v>4</v>
      </c>
      <c r="C62" s="212" t="s">
        <v>120</v>
      </c>
      <c r="D62" s="214" t="s">
        <v>121</v>
      </c>
      <c r="E62" s="216" t="s">
        <v>122</v>
      </c>
      <c r="F62" s="218" t="s">
        <v>123</v>
      </c>
      <c r="G62" s="214">
        <v>4</v>
      </c>
      <c r="H62" s="220" t="s">
        <v>124</v>
      </c>
    </row>
    <row r="63" spans="1:8" ht="13.8" thickBot="1">
      <c r="A63" s="201"/>
      <c r="B63" s="203"/>
      <c r="C63" s="213"/>
      <c r="D63" s="215"/>
      <c r="E63" s="217"/>
      <c r="F63" s="219"/>
      <c r="G63" s="219"/>
      <c r="H63" s="199"/>
    </row>
    <row r="64" spans="1:8">
      <c r="A64" s="200">
        <v>82</v>
      </c>
      <c r="B64" s="202" t="s">
        <v>4</v>
      </c>
      <c r="C64" s="204"/>
      <c r="D64" s="206"/>
      <c r="E64" s="208"/>
      <c r="F64" s="196"/>
      <c r="G64" s="196"/>
      <c r="H64" s="198" t="s">
        <v>130</v>
      </c>
    </row>
    <row r="65" spans="1:8" ht="13.8" thickBot="1">
      <c r="A65" s="201"/>
      <c r="B65" s="203"/>
      <c r="C65" s="205"/>
      <c r="D65" s="207"/>
      <c r="E65" s="209"/>
      <c r="F65" s="197"/>
      <c r="G65" s="197"/>
      <c r="H65" s="199"/>
    </row>
    <row r="66" spans="1:8">
      <c r="A66" s="210">
        <v>90</v>
      </c>
      <c r="B66" s="211" t="s">
        <v>4</v>
      </c>
      <c r="C66" s="212" t="s">
        <v>120</v>
      </c>
      <c r="D66" s="214" t="s">
        <v>121</v>
      </c>
      <c r="E66" s="216" t="s">
        <v>122</v>
      </c>
      <c r="F66" s="218" t="s">
        <v>123</v>
      </c>
      <c r="G66" s="214">
        <v>4</v>
      </c>
      <c r="H66" s="220" t="s">
        <v>124</v>
      </c>
    </row>
    <row r="67" spans="1:8" ht="13.8" thickBot="1">
      <c r="A67" s="201"/>
      <c r="B67" s="203"/>
      <c r="C67" s="213"/>
      <c r="D67" s="215"/>
      <c r="E67" s="217"/>
      <c r="F67" s="219"/>
      <c r="G67" s="219"/>
      <c r="H67" s="199"/>
    </row>
    <row r="68" spans="1:8">
      <c r="A68" s="200">
        <v>100</v>
      </c>
      <c r="B68" s="202" t="s">
        <v>4</v>
      </c>
      <c r="C68" s="204"/>
      <c r="D68" s="206"/>
      <c r="E68" s="208"/>
      <c r="F68" s="196"/>
      <c r="G68" s="196"/>
      <c r="H68" s="198" t="s">
        <v>130</v>
      </c>
    </row>
    <row r="69" spans="1:8" ht="13.8" thickBot="1">
      <c r="A69" s="201"/>
      <c r="B69" s="203"/>
      <c r="C69" s="205"/>
      <c r="D69" s="207"/>
      <c r="E69" s="209"/>
      <c r="F69" s="197"/>
      <c r="G69" s="197"/>
      <c r="H69" s="199"/>
    </row>
    <row r="70" spans="1:8">
      <c r="A70" s="200" t="s">
        <v>114</v>
      </c>
      <c r="B70" s="202" t="s">
        <v>4</v>
      </c>
      <c r="C70" s="204"/>
      <c r="D70" s="206"/>
      <c r="E70" s="208"/>
      <c r="F70" s="196"/>
      <c r="G70" s="196"/>
      <c r="H70" s="198" t="s">
        <v>130</v>
      </c>
    </row>
    <row r="71" spans="1:8" ht="13.8" thickBot="1">
      <c r="A71" s="201"/>
      <c r="B71" s="203"/>
      <c r="C71" s="205"/>
      <c r="D71" s="207"/>
      <c r="E71" s="209"/>
      <c r="F71" s="197"/>
      <c r="G71" s="197"/>
      <c r="H71" s="199"/>
    </row>
    <row r="72" spans="1:8" ht="15.6">
      <c r="B72" s="12"/>
      <c r="C72" s="3"/>
      <c r="D72" s="4"/>
      <c r="E72" s="5"/>
      <c r="F72" s="55"/>
      <c r="G72" s="55"/>
      <c r="H72" s="3"/>
    </row>
    <row r="73" spans="1:8" ht="15.6">
      <c r="B73" s="56" t="str">
        <f>призеры!B79</f>
        <v>Гл. судья, судья ВК</v>
      </c>
      <c r="C73" s="57"/>
      <c r="D73" s="57"/>
      <c r="E73" s="57"/>
      <c r="F73" s="192" t="str">
        <f>призеры!F79</f>
        <v>М.Г. Стенников</v>
      </c>
      <c r="G73" s="192"/>
      <c r="H73" s="58" t="str">
        <f>призеры!F80</f>
        <v>/г.Курган/</v>
      </c>
    </row>
    <row r="74" spans="1:8" ht="15.6">
      <c r="B74" s="59"/>
      <c r="C74" s="60"/>
      <c r="D74" s="60"/>
      <c r="E74" s="60"/>
      <c r="F74" s="192"/>
      <c r="G74" s="192"/>
      <c r="H74" s="60"/>
    </row>
    <row r="75" spans="1:8" ht="15.6">
      <c r="B75" s="59" t="str">
        <f>призеры!B81</f>
        <v>Гл. секретарь, судья ВК</v>
      </c>
      <c r="C75" s="60"/>
      <c r="D75" s="60"/>
      <c r="E75" s="60"/>
      <c r="F75" s="192" t="str">
        <f>призеры!F81</f>
        <v>Д.П. Сапунов</v>
      </c>
      <c r="G75" s="192"/>
      <c r="H75" s="61" t="str">
        <f>призеры!F82</f>
        <v>/Качканар/</v>
      </c>
    </row>
  </sheetData>
  <mergeCells count="105">
    <mergeCell ref="G5:G6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  <mergeCell ref="G48:G49"/>
    <mergeCell ref="H48:H49"/>
    <mergeCell ref="A50:A51"/>
    <mergeCell ref="B50:B51"/>
    <mergeCell ref="C50:C51"/>
    <mergeCell ref="D50:D51"/>
    <mergeCell ref="E50:E51"/>
    <mergeCell ref="F50:F51"/>
    <mergeCell ref="G50:G51"/>
    <mergeCell ref="H50:H51"/>
    <mergeCell ref="A48:A49"/>
    <mergeCell ref="B48:B49"/>
    <mergeCell ref="C48:C49"/>
    <mergeCell ref="D48:D49"/>
    <mergeCell ref="E48:E49"/>
    <mergeCell ref="F48:F49"/>
    <mergeCell ref="A52:H53"/>
    <mergeCell ref="A54:A55"/>
    <mergeCell ref="B54:B55"/>
    <mergeCell ref="C54:C55"/>
    <mergeCell ref="D54:D55"/>
    <mergeCell ref="E54:E55"/>
    <mergeCell ref="F54:F55"/>
    <mergeCell ref="G54:G55"/>
    <mergeCell ref="H54:H55"/>
    <mergeCell ref="G56:G57"/>
    <mergeCell ref="H56:H57"/>
    <mergeCell ref="A58:A59"/>
    <mergeCell ref="B58:B59"/>
    <mergeCell ref="C58:C59"/>
    <mergeCell ref="D58:D59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F56:F57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  <mergeCell ref="F60:F61"/>
    <mergeCell ref="C66:C67"/>
    <mergeCell ref="D66:D67"/>
    <mergeCell ref="E66:E67"/>
    <mergeCell ref="F66:F67"/>
    <mergeCell ref="G66:G67"/>
    <mergeCell ref="H66:H67"/>
    <mergeCell ref="A64:A65"/>
    <mergeCell ref="B64:B65"/>
    <mergeCell ref="C64:C65"/>
    <mergeCell ref="D64:D65"/>
    <mergeCell ref="E64:E65"/>
    <mergeCell ref="F64:F65"/>
    <mergeCell ref="F73:G73"/>
    <mergeCell ref="F74:G74"/>
    <mergeCell ref="F75:G75"/>
    <mergeCell ref="A7:H7"/>
    <mergeCell ref="G68:G69"/>
    <mergeCell ref="H68:H69"/>
    <mergeCell ref="A70:A71"/>
    <mergeCell ref="B70:B71"/>
    <mergeCell ref="C70:C71"/>
    <mergeCell ref="D70:D71"/>
    <mergeCell ref="E70:E71"/>
    <mergeCell ref="F70:F71"/>
    <mergeCell ref="G70:G71"/>
    <mergeCell ref="H70:H71"/>
    <mergeCell ref="A68:A69"/>
    <mergeCell ref="B68:B69"/>
    <mergeCell ref="C68:C69"/>
    <mergeCell ref="D68:D69"/>
    <mergeCell ref="E68:E69"/>
    <mergeCell ref="F68:F69"/>
    <mergeCell ref="G64:G65"/>
    <mergeCell ref="H64:H65"/>
    <mergeCell ref="A66:A67"/>
    <mergeCell ref="B66:B67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V164"/>
  <sheetViews>
    <sheetView topLeftCell="A151" workbookViewId="0">
      <selection activeCell="C18" sqref="C18"/>
    </sheetView>
  </sheetViews>
  <sheetFormatPr defaultColWidth="9.109375" defaultRowHeight="13.2"/>
  <cols>
    <col min="1" max="1" width="1.6640625" style="31" customWidth="1"/>
    <col min="2" max="2" width="5.33203125" style="31" customWidth="1"/>
    <col min="3" max="3" width="9.5546875" style="31" customWidth="1"/>
    <col min="4" max="4" width="9.109375" style="31"/>
    <col min="5" max="5" width="9.6640625" style="31" customWidth="1"/>
    <col min="6" max="7" width="9.109375" style="31"/>
    <col min="8" max="8" width="9.44140625" style="31" customWidth="1"/>
    <col min="9" max="9" width="10.33203125" style="31" bestFit="1" customWidth="1"/>
    <col min="10" max="10" width="9.109375" style="31"/>
    <col min="11" max="11" width="12" style="31" customWidth="1"/>
    <col min="12" max="12" width="9.109375" style="31" customWidth="1"/>
    <col min="13" max="16384" width="9.109375" style="31"/>
  </cols>
  <sheetData>
    <row r="1" spans="1:22">
      <c r="C1" s="31" t="s">
        <v>142</v>
      </c>
      <c r="D1" s="256" t="s">
        <v>7</v>
      </c>
      <c r="E1" s="256"/>
      <c r="F1" s="256"/>
      <c r="G1" s="256"/>
      <c r="H1" s="256"/>
      <c r="O1" s="256" t="s">
        <v>7</v>
      </c>
      <c r="P1" s="256"/>
      <c r="Q1" s="256"/>
      <c r="R1" s="256"/>
      <c r="S1" s="256"/>
    </row>
    <row r="2" spans="1:22" ht="6" customHeight="1"/>
    <row r="3" spans="1:22" ht="15.6">
      <c r="E3" s="257" t="s">
        <v>32</v>
      </c>
      <c r="F3" s="257"/>
      <c r="G3" s="257"/>
      <c r="P3" s="257" t="s">
        <v>32</v>
      </c>
      <c r="Q3" s="257"/>
      <c r="R3" s="257"/>
    </row>
    <row r="4" spans="1:22" ht="5.25" customHeight="1"/>
    <row r="5" spans="1:22">
      <c r="A5" s="32" t="s">
        <v>33</v>
      </c>
      <c r="B5" s="32"/>
      <c r="C5" s="32"/>
      <c r="D5" s="33" t="str">
        <f>мс!C9</f>
        <v>АБДУЛЛАЕВ Хаял Юсифович</v>
      </c>
      <c r="E5" s="33"/>
      <c r="F5" s="33"/>
      <c r="G5" s="33"/>
      <c r="H5" s="33"/>
      <c r="I5" s="33"/>
      <c r="J5" s="33"/>
      <c r="K5" s="34"/>
      <c r="M5" s="32" t="s">
        <v>33</v>
      </c>
      <c r="N5" s="32"/>
      <c r="O5" s="33" t="str">
        <f>мс!C11</f>
        <v>ЧАБАРОВ Геннадий Андреевич</v>
      </c>
      <c r="P5" s="33"/>
      <c r="Q5" s="33"/>
      <c r="R5" s="33"/>
      <c r="S5" s="33"/>
      <c r="T5" s="33"/>
      <c r="U5" s="33"/>
      <c r="V5" s="34"/>
    </row>
    <row r="6" spans="1:22" ht="9.75" customHeight="1">
      <c r="F6" s="35" t="s">
        <v>34</v>
      </c>
      <c r="Q6" s="35" t="s">
        <v>34</v>
      </c>
    </row>
    <row r="7" spans="1:22" ht="27" customHeight="1">
      <c r="A7" s="31" t="s">
        <v>35</v>
      </c>
      <c r="F7" s="258" t="str">
        <f>призеры!$A$3</f>
        <v>Первенство Уральского федерального округа по самбо среди юниоров 1998-99г.р.</v>
      </c>
      <c r="G7" s="258"/>
      <c r="H7" s="258"/>
      <c r="I7" s="258"/>
      <c r="J7" s="258"/>
      <c r="K7" s="258"/>
      <c r="M7" s="31" t="s">
        <v>35</v>
      </c>
      <c r="Q7" s="259" t="str">
        <f>призеры!$A$3</f>
        <v>Первенство Уральского федерального округа по самбо среди юниоров 1998-99г.р.</v>
      </c>
      <c r="R7" s="259"/>
      <c r="S7" s="259"/>
      <c r="T7" s="259"/>
      <c r="U7" s="259"/>
      <c r="V7" s="259"/>
    </row>
    <row r="8" spans="1:22" ht="14.25" customHeight="1">
      <c r="G8" s="35" t="s">
        <v>36</v>
      </c>
      <c r="R8" s="35" t="s">
        <v>36</v>
      </c>
    </row>
    <row r="9" spans="1:22" ht="16.5" customHeight="1">
      <c r="A9" s="31" t="s">
        <v>37</v>
      </c>
      <c r="D9" s="256" t="str">
        <f>[1]реквизиты!$F$11</f>
        <v>14-16 декабря 2017г.</v>
      </c>
      <c r="E9" s="256"/>
      <c r="F9" s="256"/>
      <c r="G9" s="34"/>
      <c r="H9" s="31" t="s">
        <v>38</v>
      </c>
      <c r="I9" s="256" t="str">
        <f>[1]реквизиты!$D$11</f>
        <v>г.Верхняя Пышма</v>
      </c>
      <c r="J9" s="256"/>
      <c r="K9" s="34"/>
      <c r="M9" s="31" t="s">
        <v>37</v>
      </c>
      <c r="O9" s="256" t="str">
        <f>[1]реквизиты!$F$11</f>
        <v>14-16 декабря 2017г.</v>
      </c>
      <c r="P9" s="256"/>
      <c r="Q9" s="256"/>
      <c r="R9" s="34"/>
      <c r="S9" s="31" t="s">
        <v>38</v>
      </c>
      <c r="T9" s="256" t="str">
        <f>[1]реквизиты!$D$11</f>
        <v>г.Верхняя Пышма</v>
      </c>
      <c r="U9" s="256"/>
      <c r="V9" s="34"/>
    </row>
    <row r="10" spans="1:22" ht="10.5" customHeight="1">
      <c r="D10" s="35" t="s">
        <v>39</v>
      </c>
      <c r="J10" s="35" t="s">
        <v>40</v>
      </c>
      <c r="O10" s="35" t="s">
        <v>39</v>
      </c>
      <c r="U10" s="35" t="s">
        <v>40</v>
      </c>
    </row>
    <row r="11" spans="1:22" ht="16.5" customHeight="1">
      <c r="A11" s="36"/>
      <c r="B11" s="36"/>
      <c r="C11" s="36"/>
      <c r="D11" s="31" t="s">
        <v>41</v>
      </c>
      <c r="F11" s="34">
        <f>мс!A9</f>
        <v>52</v>
      </c>
      <c r="G11" s="34"/>
      <c r="H11" s="37" t="s">
        <v>42</v>
      </c>
      <c r="M11" s="36"/>
      <c r="N11" s="36"/>
      <c r="O11" s="31" t="s">
        <v>41</v>
      </c>
      <c r="Q11" s="34">
        <f>мс!A11</f>
        <v>57</v>
      </c>
      <c r="R11" s="34"/>
      <c r="S11" s="37" t="s">
        <v>42</v>
      </c>
    </row>
    <row r="12" spans="1:22">
      <c r="A12" s="36"/>
      <c r="B12" s="36"/>
      <c r="C12" s="36"/>
      <c r="D12" s="38"/>
      <c r="E12" s="36"/>
      <c r="F12" s="36"/>
      <c r="M12" s="36"/>
      <c r="N12" s="36"/>
      <c r="O12" s="38"/>
      <c r="P12" s="36"/>
      <c r="Q12" s="36"/>
    </row>
    <row r="13" spans="1:22" ht="15" customHeight="1">
      <c r="A13" s="31" t="s">
        <v>43</v>
      </c>
      <c r="C13" s="40" t="str">
        <f>мс!B9</f>
        <v>1</v>
      </c>
      <c r="D13" s="34"/>
      <c r="E13" s="31" t="s">
        <v>44</v>
      </c>
      <c r="F13" s="54">
        <f>мс!F9</f>
        <v>8</v>
      </c>
      <c r="G13" s="260" t="s">
        <v>98</v>
      </c>
      <c r="H13" s="260"/>
      <c r="I13" s="260"/>
      <c r="J13" s="260"/>
      <c r="K13" s="260"/>
      <c r="M13" s="31" t="s">
        <v>43</v>
      </c>
      <c r="N13" s="40" t="str">
        <f>мс!B11</f>
        <v>1</v>
      </c>
      <c r="O13" s="34"/>
      <c r="P13" s="31" t="s">
        <v>44</v>
      </c>
      <c r="Q13" s="39">
        <f>мс!F11</f>
        <v>11</v>
      </c>
      <c r="R13" s="260" t="s">
        <v>113</v>
      </c>
      <c r="S13" s="260"/>
      <c r="T13" s="260"/>
      <c r="U13" s="260"/>
      <c r="V13" s="260"/>
    </row>
    <row r="14" spans="1:22" ht="17.25" customHeight="1">
      <c r="A14" s="260" t="s">
        <v>132</v>
      </c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M14" s="260" t="s">
        <v>133</v>
      </c>
      <c r="N14" s="260"/>
      <c r="O14" s="260"/>
      <c r="P14" s="260"/>
      <c r="Q14" s="260"/>
      <c r="R14" s="260"/>
      <c r="S14" s="260"/>
      <c r="T14" s="260"/>
      <c r="U14" s="260"/>
      <c r="V14" s="260"/>
    </row>
    <row r="15" spans="1:22">
      <c r="A15" s="31" t="s">
        <v>47</v>
      </c>
      <c r="D15" s="31" t="s">
        <v>48</v>
      </c>
      <c r="E15" s="40" t="s">
        <v>99</v>
      </c>
      <c r="F15" s="41" t="s">
        <v>100</v>
      </c>
      <c r="G15" s="37" t="s">
        <v>50</v>
      </c>
      <c r="M15" s="31" t="s">
        <v>47</v>
      </c>
      <c r="O15" s="31" t="s">
        <v>48</v>
      </c>
      <c r="P15" s="42"/>
      <c r="Q15" s="41" t="s">
        <v>49</v>
      </c>
      <c r="R15" s="37" t="s">
        <v>50</v>
      </c>
    </row>
    <row r="16" spans="1:22" ht="8.25" customHeight="1" thickBo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1:22">
      <c r="A17" s="67" t="s">
        <v>51</v>
      </c>
      <c r="B17" s="44" t="s">
        <v>51</v>
      </c>
      <c r="C17" s="261" t="s">
        <v>52</v>
      </c>
      <c r="D17" s="262"/>
      <c r="E17" s="262"/>
      <c r="F17" s="263"/>
      <c r="G17" s="264" t="s">
        <v>53</v>
      </c>
      <c r="H17" s="269"/>
      <c r="I17" s="265"/>
      <c r="J17" s="44" t="s">
        <v>54</v>
      </c>
      <c r="K17" s="70"/>
      <c r="M17" s="44" t="s">
        <v>51</v>
      </c>
      <c r="N17" s="261" t="s">
        <v>52</v>
      </c>
      <c r="O17" s="262"/>
      <c r="P17" s="262"/>
      <c r="Q17" s="263"/>
      <c r="R17" s="45" t="s">
        <v>53</v>
      </c>
      <c r="S17" s="46"/>
      <c r="T17" s="44" t="s">
        <v>54</v>
      </c>
      <c r="U17" s="264"/>
      <c r="V17" s="265"/>
    </row>
    <row r="18" spans="1:22">
      <c r="A18" s="68">
        <v>11</v>
      </c>
      <c r="B18" s="64">
        <v>1</v>
      </c>
      <c r="C18" s="48" t="s">
        <v>142</v>
      </c>
      <c r="D18" s="49"/>
      <c r="E18" s="49"/>
      <c r="F18" s="50"/>
      <c r="G18" s="270" t="s">
        <v>142</v>
      </c>
      <c r="H18" s="271"/>
      <c r="I18" s="272"/>
      <c r="J18" s="52" t="s">
        <v>61</v>
      </c>
      <c r="K18" s="50"/>
      <c r="L18" s="31">
        <v>3</v>
      </c>
      <c r="M18" s="47">
        <v>1</v>
      </c>
      <c r="N18" s="48" t="s">
        <v>148</v>
      </c>
      <c r="O18" s="49"/>
      <c r="P18" s="49"/>
      <c r="Q18" s="50"/>
      <c r="R18" s="51" t="s">
        <v>151</v>
      </c>
      <c r="S18" s="50"/>
      <c r="T18" s="52" t="s">
        <v>56</v>
      </c>
      <c r="U18" s="51"/>
      <c r="V18" s="50"/>
    </row>
    <row r="19" spans="1:22">
      <c r="A19" s="68">
        <v>7</v>
      </c>
      <c r="B19" s="64">
        <v>2</v>
      </c>
      <c r="C19" s="48" t="s">
        <v>143</v>
      </c>
      <c r="D19" s="49"/>
      <c r="E19" s="49"/>
      <c r="F19" s="50"/>
      <c r="G19" s="270" t="s">
        <v>146</v>
      </c>
      <c r="H19" s="271"/>
      <c r="I19" s="272"/>
      <c r="J19" s="52" t="s">
        <v>56</v>
      </c>
      <c r="K19" s="50"/>
      <c r="L19" s="31">
        <v>2</v>
      </c>
      <c r="M19" s="47">
        <v>2</v>
      </c>
      <c r="N19" s="48" t="s">
        <v>149</v>
      </c>
      <c r="O19" s="49"/>
      <c r="P19" s="49"/>
      <c r="Q19" s="50"/>
      <c r="R19" s="51" t="s">
        <v>151</v>
      </c>
      <c r="S19" s="50"/>
      <c r="T19" s="52" t="s">
        <v>56</v>
      </c>
      <c r="U19" s="51"/>
      <c r="V19" s="50"/>
    </row>
    <row r="20" spans="1:22">
      <c r="A20" s="68">
        <v>5</v>
      </c>
      <c r="B20" s="64">
        <v>3</v>
      </c>
      <c r="C20" s="48" t="s">
        <v>144</v>
      </c>
      <c r="D20" s="49"/>
      <c r="E20" s="49"/>
      <c r="F20" s="50"/>
      <c r="G20" s="266" t="s">
        <v>122</v>
      </c>
      <c r="H20" s="267"/>
      <c r="I20" s="268"/>
      <c r="J20" s="52" t="s">
        <v>56</v>
      </c>
      <c r="K20" s="50"/>
      <c r="L20" s="31">
        <v>5</v>
      </c>
      <c r="M20" s="47">
        <v>3</v>
      </c>
      <c r="N20" s="48" t="s">
        <v>150</v>
      </c>
      <c r="O20" s="49"/>
      <c r="P20" s="49"/>
      <c r="Q20" s="50"/>
      <c r="R20" s="51" t="s">
        <v>152</v>
      </c>
      <c r="S20" s="50"/>
      <c r="T20" s="52" t="s">
        <v>61</v>
      </c>
      <c r="U20" s="51"/>
      <c r="V20" s="50"/>
    </row>
    <row r="21" spans="1:22">
      <c r="A21" s="68">
        <v>6</v>
      </c>
      <c r="B21" s="64">
        <v>4</v>
      </c>
      <c r="C21" s="48" t="s">
        <v>145</v>
      </c>
      <c r="D21" s="49"/>
      <c r="E21" s="49"/>
      <c r="F21" s="50"/>
      <c r="G21" s="266" t="s">
        <v>122</v>
      </c>
      <c r="H21" s="267"/>
      <c r="I21" s="268"/>
      <c r="J21" s="52" t="s">
        <v>56</v>
      </c>
      <c r="K21" s="50"/>
      <c r="M21" s="47">
        <v>4</v>
      </c>
      <c r="N21" s="48">
        <v>0</v>
      </c>
      <c r="O21" s="49"/>
      <c r="P21" s="49"/>
      <c r="Q21" s="50"/>
      <c r="R21" s="51">
        <v>0</v>
      </c>
      <c r="S21" s="50"/>
      <c r="T21" s="52" t="s">
        <v>56</v>
      </c>
      <c r="U21" s="51"/>
      <c r="V21" s="50"/>
    </row>
    <row r="22" spans="1:22">
      <c r="A22" s="68"/>
      <c r="B22" s="64"/>
      <c r="C22" s="48" t="s">
        <v>142</v>
      </c>
      <c r="D22" s="49"/>
      <c r="E22" s="49"/>
      <c r="F22" s="50"/>
      <c r="G22" s="51" t="s">
        <v>142</v>
      </c>
      <c r="H22" s="50"/>
      <c r="I22" s="52" t="s">
        <v>142</v>
      </c>
      <c r="J22" s="51"/>
      <c r="K22" s="50"/>
      <c r="M22" s="47">
        <v>5</v>
      </c>
      <c r="N22" s="48">
        <v>0</v>
      </c>
      <c r="O22" s="49"/>
      <c r="P22" s="49"/>
      <c r="Q22" s="50"/>
      <c r="R22" s="51">
        <v>0</v>
      </c>
      <c r="S22" s="50"/>
      <c r="T22" s="52" t="s">
        <v>56</v>
      </c>
      <c r="U22" s="51"/>
      <c r="V22" s="50"/>
    </row>
    <row r="23" spans="1:22" ht="14.25" customHeight="1">
      <c r="A23" s="68"/>
      <c r="B23" s="64"/>
      <c r="C23" s="48" t="s">
        <v>142</v>
      </c>
      <c r="D23" s="49"/>
      <c r="E23" s="49"/>
      <c r="F23" s="50"/>
      <c r="G23" s="51" t="s">
        <v>142</v>
      </c>
      <c r="H23" s="50"/>
      <c r="I23" s="52" t="s">
        <v>142</v>
      </c>
      <c r="J23" s="51"/>
      <c r="K23" s="50"/>
      <c r="M23" s="47">
        <v>6</v>
      </c>
      <c r="N23" s="48">
        <v>0</v>
      </c>
      <c r="O23" s="49"/>
      <c r="P23" s="49"/>
      <c r="Q23" s="50"/>
      <c r="R23" s="51">
        <v>0</v>
      </c>
      <c r="S23" s="50"/>
      <c r="T23" s="52" t="s">
        <v>56</v>
      </c>
      <c r="U23" s="51"/>
      <c r="V23" s="50"/>
    </row>
    <row r="24" spans="1:22" ht="3" customHeight="1"/>
    <row r="25" spans="1:22">
      <c r="F25" s="31" t="s">
        <v>67</v>
      </c>
      <c r="H25" s="34" t="s">
        <v>112</v>
      </c>
      <c r="I25" s="34"/>
      <c r="J25" s="34"/>
      <c r="K25" s="34"/>
      <c r="Q25" s="31" t="s">
        <v>67</v>
      </c>
      <c r="S25" s="34"/>
      <c r="T25" s="34"/>
      <c r="U25" s="34"/>
      <c r="V25" s="34"/>
    </row>
    <row r="26" spans="1:22" ht="9.75" customHeight="1">
      <c r="I26" s="35" t="s">
        <v>69</v>
      </c>
      <c r="T26" s="35" t="s">
        <v>69</v>
      </c>
    </row>
    <row r="27" spans="1:22" ht="17.25" customHeight="1">
      <c r="A27" s="31" t="str">
        <f>[1]реквизиты!$A$6</f>
        <v>Гл. судья, судья ВК</v>
      </c>
      <c r="E27" s="31" t="s">
        <v>70</v>
      </c>
      <c r="F27" s="34"/>
      <c r="G27" s="34"/>
      <c r="H27" s="34"/>
      <c r="I27" s="34" t="str">
        <f>[1]реквизиты!$G$6</f>
        <v>М.Г. Стенников</v>
      </c>
      <c r="J27" s="34"/>
      <c r="K27" s="34"/>
      <c r="M27" s="31" t="str">
        <f>[1]реквизиты!$A$6</f>
        <v>Гл. судья, судья ВК</v>
      </c>
      <c r="P27" s="31" t="s">
        <v>70</v>
      </c>
      <c r="Q27" s="34"/>
      <c r="R27" s="34"/>
      <c r="S27" s="34"/>
      <c r="T27" s="34" t="str">
        <f>[1]реквизиты!$G$6</f>
        <v>М.Г. Стенников</v>
      </c>
      <c r="U27" s="34"/>
      <c r="V27" s="34"/>
    </row>
    <row r="28" spans="1:22" ht="9" customHeight="1">
      <c r="G28" s="35" t="s">
        <v>71</v>
      </c>
      <c r="J28" s="53" t="s">
        <v>72</v>
      </c>
      <c r="R28" s="35" t="s">
        <v>71</v>
      </c>
      <c r="U28" s="53" t="s">
        <v>72</v>
      </c>
    </row>
    <row r="29" spans="1:22" ht="17.25" customHeight="1">
      <c r="A29" s="31" t="str">
        <f>[1]реквизиты!$A$8</f>
        <v>Гл. секретарь, судья ВК</v>
      </c>
      <c r="E29" s="41" t="s">
        <v>70</v>
      </c>
      <c r="F29" s="34"/>
      <c r="G29" s="34"/>
      <c r="H29" s="34"/>
      <c r="I29" s="34" t="str">
        <f>[1]реквизиты!$G$8</f>
        <v>Д.П. Сапунов</v>
      </c>
      <c r="J29" s="34"/>
      <c r="K29" s="34"/>
      <c r="M29" s="31" t="str">
        <f>[1]реквизиты!$A$8</f>
        <v>Гл. секретарь, судья ВК</v>
      </c>
      <c r="P29" s="41" t="s">
        <v>70</v>
      </c>
      <c r="Q29" s="34"/>
      <c r="R29" s="34"/>
      <c r="S29" s="34"/>
      <c r="T29" s="34" t="str">
        <f>[1]реквизиты!$G$8</f>
        <v>Д.П. Сапунов</v>
      </c>
      <c r="U29" s="34"/>
      <c r="V29" s="34"/>
    </row>
    <row r="30" spans="1:22" ht="9" customHeight="1">
      <c r="G30" s="35" t="s">
        <v>71</v>
      </c>
      <c r="J30" s="53" t="s">
        <v>72</v>
      </c>
      <c r="R30" s="35" t="s">
        <v>71</v>
      </c>
      <c r="U30" s="53" t="s">
        <v>72</v>
      </c>
    </row>
    <row r="33" spans="1:22" ht="38.25" customHeight="1"/>
    <row r="34" spans="1:22">
      <c r="D34" s="256" t="s">
        <v>7</v>
      </c>
      <c r="E34" s="256"/>
      <c r="F34" s="256"/>
      <c r="G34" s="256"/>
      <c r="H34" s="256"/>
      <c r="O34" s="256" t="s">
        <v>7</v>
      </c>
      <c r="P34" s="256"/>
      <c r="Q34" s="256"/>
      <c r="R34" s="256"/>
      <c r="S34" s="256"/>
    </row>
    <row r="35" spans="1:22" ht="7.5" customHeight="1"/>
    <row r="36" spans="1:22" ht="15.6">
      <c r="E36" s="257" t="s">
        <v>32</v>
      </c>
      <c r="F36" s="257"/>
      <c r="G36" s="257"/>
      <c r="P36" s="257" t="s">
        <v>32</v>
      </c>
      <c r="Q36" s="257"/>
      <c r="R36" s="257"/>
    </row>
    <row r="38" spans="1:22" ht="12" customHeight="1">
      <c r="A38" s="32" t="s">
        <v>33</v>
      </c>
      <c r="B38" s="32"/>
      <c r="C38" s="32"/>
      <c r="D38" s="33" t="str">
        <f>мс!C13</f>
        <v>КАМАЕВ Дмитрий Евгеньевич</v>
      </c>
      <c r="E38" s="33"/>
      <c r="F38" s="33"/>
      <c r="G38" s="33"/>
      <c r="H38" s="33"/>
      <c r="I38" s="33"/>
      <c r="J38" s="33"/>
      <c r="K38" s="34"/>
      <c r="M38" s="32" t="s">
        <v>33</v>
      </c>
      <c r="N38" s="32"/>
      <c r="O38" s="33" t="str">
        <f>мс!C15</f>
        <v>АБРАМОВСКИХ Данил Евгеньевич</v>
      </c>
      <c r="P38" s="33"/>
      <c r="Q38" s="33"/>
      <c r="R38" s="33"/>
      <c r="S38" s="33"/>
      <c r="T38" s="33"/>
      <c r="U38" s="33"/>
      <c r="V38" s="34"/>
    </row>
    <row r="39" spans="1:22" ht="9.75" customHeight="1">
      <c r="F39" s="35" t="s">
        <v>34</v>
      </c>
      <c r="Q39" s="35" t="s">
        <v>34</v>
      </c>
    </row>
    <row r="40" spans="1:22" ht="24.75" customHeight="1">
      <c r="A40" s="31" t="s">
        <v>35</v>
      </c>
      <c r="F40" s="259" t="str">
        <f>призеры!$A$3</f>
        <v>Первенство Уральского федерального округа по самбо среди юниоров 1998-99г.р.</v>
      </c>
      <c r="G40" s="259"/>
      <c r="H40" s="259"/>
      <c r="I40" s="259"/>
      <c r="J40" s="259"/>
      <c r="K40" s="259"/>
      <c r="M40" s="31" t="s">
        <v>35</v>
      </c>
      <c r="Q40" s="259" t="str">
        <f>призеры!$A$3</f>
        <v>Первенство Уральского федерального округа по самбо среди юниоров 1998-99г.р.</v>
      </c>
      <c r="R40" s="259"/>
      <c r="S40" s="259"/>
      <c r="T40" s="259"/>
      <c r="U40" s="259"/>
      <c r="V40" s="259"/>
    </row>
    <row r="41" spans="1:22" ht="9.75" customHeight="1">
      <c r="G41" s="35" t="s">
        <v>36</v>
      </c>
      <c r="R41" s="35" t="s">
        <v>36</v>
      </c>
    </row>
    <row r="42" spans="1:22" ht="17.25" customHeight="1">
      <c r="A42" s="31" t="s">
        <v>37</v>
      </c>
      <c r="D42" s="256" t="str">
        <f>[1]реквизиты!$F$11</f>
        <v>14-16 декабря 2017г.</v>
      </c>
      <c r="E42" s="256"/>
      <c r="F42" s="256"/>
      <c r="G42" s="34"/>
      <c r="H42" s="31" t="s">
        <v>38</v>
      </c>
      <c r="I42" s="256" t="str">
        <f>[1]реквизиты!$D$11</f>
        <v>г.Верхняя Пышма</v>
      </c>
      <c r="J42" s="256"/>
      <c r="K42" s="34"/>
      <c r="M42" s="31" t="s">
        <v>37</v>
      </c>
      <c r="O42" s="256" t="str">
        <f>[1]реквизиты!$F$11</f>
        <v>14-16 декабря 2017г.</v>
      </c>
      <c r="P42" s="256"/>
      <c r="Q42" s="256"/>
      <c r="R42" s="34"/>
      <c r="S42" s="31" t="s">
        <v>38</v>
      </c>
      <c r="T42" s="256" t="str">
        <f>[1]реквизиты!$D$11</f>
        <v>г.Верхняя Пышма</v>
      </c>
      <c r="U42" s="256"/>
      <c r="V42" s="34"/>
    </row>
    <row r="43" spans="1:22">
      <c r="D43" s="35" t="s">
        <v>39</v>
      </c>
      <c r="J43" s="35" t="s">
        <v>40</v>
      </c>
      <c r="O43" s="35" t="s">
        <v>39</v>
      </c>
      <c r="U43" s="35" t="s">
        <v>40</v>
      </c>
    </row>
    <row r="44" spans="1:22">
      <c r="A44" s="36"/>
      <c r="B44" s="36"/>
      <c r="C44" s="36"/>
      <c r="D44" s="31" t="s">
        <v>41</v>
      </c>
      <c r="F44" s="34">
        <f>мс!A13</f>
        <v>62</v>
      </c>
      <c r="G44" s="34"/>
      <c r="H44" s="37" t="s">
        <v>42</v>
      </c>
      <c r="M44" s="36"/>
      <c r="N44" s="36"/>
      <c r="O44" s="31" t="s">
        <v>41</v>
      </c>
      <c r="Q44" s="34">
        <f>мс!A15</f>
        <v>68</v>
      </c>
      <c r="R44" s="34"/>
      <c r="S44" s="37" t="s">
        <v>42</v>
      </c>
    </row>
    <row r="45" spans="1:22" ht="9.75" customHeight="1">
      <c r="A45" s="36"/>
      <c r="B45" s="36"/>
      <c r="C45" s="36"/>
      <c r="D45" s="38"/>
      <c r="E45" s="36"/>
      <c r="F45" s="36"/>
      <c r="M45" s="36"/>
      <c r="N45" s="36"/>
      <c r="O45" s="38"/>
      <c r="P45" s="36"/>
      <c r="Q45" s="36"/>
    </row>
    <row r="46" spans="1:22">
      <c r="A46" s="31" t="s">
        <v>43</v>
      </c>
      <c r="C46" s="40" t="str">
        <f>мс!B13</f>
        <v>1</v>
      </c>
      <c r="D46" s="34"/>
      <c r="E46" s="31" t="s">
        <v>44</v>
      </c>
      <c r="F46" s="54">
        <f>мс!F13</f>
        <v>0</v>
      </c>
      <c r="G46" s="260" t="s">
        <v>136</v>
      </c>
      <c r="H46" s="260"/>
      <c r="I46" s="260"/>
      <c r="J46" s="260"/>
      <c r="K46" s="260"/>
      <c r="M46" s="31" t="s">
        <v>43</v>
      </c>
      <c r="N46" s="40" t="str">
        <f>мс!B15</f>
        <v>1</v>
      </c>
      <c r="O46" s="34"/>
      <c r="P46" s="31" t="s">
        <v>44</v>
      </c>
      <c r="Q46" s="39">
        <f>мс!F15</f>
        <v>61</v>
      </c>
      <c r="R46" s="260" t="s">
        <v>136</v>
      </c>
      <c r="S46" s="260"/>
      <c r="T46" s="260"/>
      <c r="U46" s="260"/>
      <c r="V46" s="260"/>
    </row>
    <row r="47" spans="1:22" ht="16.5" customHeight="1">
      <c r="A47" s="260" t="s">
        <v>134</v>
      </c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M47" s="260" t="s">
        <v>138</v>
      </c>
      <c r="N47" s="260"/>
      <c r="O47" s="260"/>
      <c r="P47" s="260"/>
      <c r="Q47" s="260"/>
      <c r="R47" s="260"/>
      <c r="S47" s="260"/>
      <c r="T47" s="260"/>
      <c r="U47" s="260"/>
      <c r="V47" s="260"/>
    </row>
    <row r="48" spans="1:22">
      <c r="A48" s="31" t="s">
        <v>47</v>
      </c>
      <c r="D48" s="31" t="s">
        <v>48</v>
      </c>
      <c r="E48" s="42">
        <v>4</v>
      </c>
      <c r="F48" s="41" t="s">
        <v>49</v>
      </c>
      <c r="G48" s="37" t="s">
        <v>50</v>
      </c>
      <c r="M48" s="31" t="s">
        <v>47</v>
      </c>
      <c r="O48" s="31" t="s">
        <v>48</v>
      </c>
      <c r="P48" s="42">
        <v>4</v>
      </c>
      <c r="Q48" s="41" t="s">
        <v>49</v>
      </c>
      <c r="R48" s="37" t="s">
        <v>50</v>
      </c>
    </row>
    <row r="49" spans="1:22" ht="7.5" customHeight="1" thickBo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  <row r="50" spans="1:22">
      <c r="A50" s="71" t="s">
        <v>51</v>
      </c>
      <c r="B50" s="70" t="s">
        <v>51</v>
      </c>
      <c r="C50" s="261" t="s">
        <v>52</v>
      </c>
      <c r="D50" s="262"/>
      <c r="E50" s="262"/>
      <c r="F50" s="263"/>
      <c r="G50" s="45" t="s">
        <v>53</v>
      </c>
      <c r="H50" s="46"/>
      <c r="I50" s="44" t="s">
        <v>54</v>
      </c>
      <c r="J50" s="264"/>
      <c r="K50" s="265"/>
      <c r="M50" s="44" t="s">
        <v>51</v>
      </c>
      <c r="N50" s="261" t="s">
        <v>52</v>
      </c>
      <c r="O50" s="262"/>
      <c r="P50" s="262"/>
      <c r="Q50" s="263"/>
      <c r="R50" s="45" t="s">
        <v>53</v>
      </c>
      <c r="S50" s="46"/>
      <c r="T50" s="44" t="s">
        <v>54</v>
      </c>
      <c r="U50" s="264"/>
      <c r="V50" s="265"/>
    </row>
    <row r="51" spans="1:22">
      <c r="A51" s="68">
        <v>7</v>
      </c>
      <c r="B51" s="64">
        <v>1</v>
      </c>
      <c r="C51" s="48" t="str">
        <f>IFERROR(VLOOKUP(A51,[13]пр.взв!$B$7:$H$70,2,0),"")</f>
        <v>МИХАЙЛОВ Кемран Сафаралиевич</v>
      </c>
      <c r="D51" s="49"/>
      <c r="E51" s="49"/>
      <c r="F51" s="50"/>
      <c r="G51" s="51" t="str">
        <f>IFERROR(VLOOKUP(A51,[13]пр.взв!$B$7:$H$70,5,0),"")</f>
        <v>Иркутская, Михайловка МО</v>
      </c>
      <c r="H51" s="50"/>
      <c r="I51" s="52" t="str">
        <f>IFERROR(VLOOKUP(A51,[13]пр.взв!$B$7:$K$70,10,0),"")</f>
        <v>1р</v>
      </c>
      <c r="J51" s="51"/>
      <c r="K51" s="50"/>
      <c r="L51" s="31">
        <v>7</v>
      </c>
      <c r="M51" s="47">
        <v>1</v>
      </c>
      <c r="N51" s="48" t="str">
        <f>IFERROR(VLOOKUP(L51,[14]пр.взв!$B$7:$H$70,2,0),"")</f>
        <v>МИХАЙЛОВ Кемран Сафаралиевич</v>
      </c>
      <c r="O51" s="49"/>
      <c r="P51" s="49"/>
      <c r="Q51" s="50"/>
      <c r="R51" s="51" t="str">
        <f>IFERROR(VLOOKUP(L51,[14]пр.взв!$B$7:$H$70,5,0),"")</f>
        <v>Иркутская, Михайловка МО</v>
      </c>
      <c r="S51" s="50"/>
      <c r="T51" s="52" t="str">
        <f>IFERROR(VLOOKUP(L51,[14]пр.взв!$B$7:$K$70,10,0),"")</f>
        <v>1р</v>
      </c>
      <c r="U51" s="51"/>
      <c r="V51" s="50"/>
    </row>
    <row r="52" spans="1:22">
      <c r="A52" s="68">
        <v>11</v>
      </c>
      <c r="B52" s="64">
        <v>2</v>
      </c>
      <c r="C52" s="48" t="str">
        <f>IFERROR(VLOOKUP(A52,[13]пр.взв!$B$7:$H$70,2,0),"")</f>
        <v>ЦЫДЕМПИЛОВ Владимир Валерьевич</v>
      </c>
      <c r="D52" s="49"/>
      <c r="E52" s="49"/>
      <c r="F52" s="50"/>
      <c r="G52" s="51" t="str">
        <f>IFERROR(VLOOKUP(A52,[13]пр.взв!$B$7:$H$70,5,0),"")</f>
        <v>Р.Бурятия, Улан-Удэ</v>
      </c>
      <c r="H52" s="50"/>
      <c r="I52" s="52" t="str">
        <f>IFERROR(VLOOKUP(A52,[13]пр.взв!$B$7:$K$70,10,0),"")</f>
        <v>1р</v>
      </c>
      <c r="J52" s="51"/>
      <c r="K52" s="50"/>
      <c r="L52" s="31">
        <v>3</v>
      </c>
      <c r="M52" s="47">
        <v>2</v>
      </c>
      <c r="N52" s="48" t="str">
        <f>IFERROR(VLOOKUP(L52,[14]пр.взв!$B$7:$H$70,2,0),"")</f>
        <v>ВЕРЕТНОВ Владимир Евгеньевич</v>
      </c>
      <c r="O52" s="49"/>
      <c r="P52" s="49"/>
      <c r="Q52" s="50"/>
      <c r="R52" s="51" t="str">
        <f>IFERROR(VLOOKUP(L52,[14]пр.взв!$B$7:$H$70,5,0),"")</f>
        <v>Иркутская, Усть-Кут</v>
      </c>
      <c r="S52" s="50"/>
      <c r="T52" s="52" t="str">
        <f>IFERROR(VLOOKUP(L52,[14]пр.взв!$B$7:$K$70,10,0),"")</f>
        <v>1р</v>
      </c>
      <c r="U52" s="51"/>
      <c r="V52" s="50"/>
    </row>
    <row r="53" spans="1:22">
      <c r="A53" s="68">
        <v>13</v>
      </c>
      <c r="B53" s="64">
        <v>3</v>
      </c>
      <c r="C53" s="48" t="str">
        <f>IFERROR(VLOOKUP(A53,[13]пр.взв!$B$7:$H$70,2,0),"")</f>
        <v>БАШИРОВ Дамир Азатович</v>
      </c>
      <c r="D53" s="49"/>
      <c r="E53" s="49"/>
      <c r="F53" s="50"/>
      <c r="G53" s="51" t="str">
        <f>IFERROR(VLOOKUP(A53,[13]пр.взв!$B$7:$H$70,5,0),"")</f>
        <v>Иркутская, Железногорск-Илимский, Мо</v>
      </c>
      <c r="H53" s="50"/>
      <c r="I53" s="52" t="str">
        <f>IFERROR(VLOOKUP(A53,[13]пр.взв!$B$7:$K$70,10,0),"")</f>
        <v>1р</v>
      </c>
      <c r="J53" s="51"/>
      <c r="K53" s="50"/>
      <c r="L53" s="31">
        <v>5</v>
      </c>
      <c r="M53" s="47">
        <v>3</v>
      </c>
      <c r="N53" s="48" t="str">
        <f>IFERROR(VLOOKUP(L53,[14]пр.взв!$B$7:$H$70,2,0),"")</f>
        <v>ГОМБОЖАПОВ Эрдэм  Туммурович</v>
      </c>
      <c r="O53" s="49"/>
      <c r="P53" s="49"/>
      <c r="Q53" s="50"/>
      <c r="R53" s="51" t="str">
        <f>IFERROR(VLOOKUP(L53,[14]пр.взв!$B$7:$H$70,5,0),"")</f>
        <v>Р.Бурятия, Улан-Удэ, МО</v>
      </c>
      <c r="S53" s="50"/>
      <c r="T53" s="52" t="str">
        <f>IFERROR(VLOOKUP(L53,[14]пр.взв!$B$7:$K$70,10,0),"")</f>
        <v>1р</v>
      </c>
      <c r="U53" s="51"/>
      <c r="V53" s="50"/>
    </row>
    <row r="54" spans="1:22">
      <c r="A54" s="68">
        <v>16</v>
      </c>
      <c r="B54" s="64">
        <v>4</v>
      </c>
      <c r="C54" s="48" t="str">
        <f>IFERROR(VLOOKUP(A54,[13]пр.взв!$B$7:$H$70,2,0),"")</f>
        <v>ДОНГАК Кежим-оол Чечен-оолович</v>
      </c>
      <c r="D54" s="49"/>
      <c r="E54" s="49"/>
      <c r="F54" s="50"/>
      <c r="G54" s="51" t="str">
        <f>IFERROR(VLOOKUP(A54,[13]пр.взв!$B$7:$H$70,5,0),"")</f>
        <v>Красноярский, Красноярск, МО</v>
      </c>
      <c r="H54" s="50"/>
      <c r="I54" s="52" t="str">
        <f>IFERROR(VLOOKUP(A54,[13]пр.взв!$B$7:$K$70,10,0),"")</f>
        <v>1р</v>
      </c>
      <c r="J54" s="51"/>
      <c r="K54" s="50"/>
      <c r="L54" s="31">
        <v>12</v>
      </c>
      <c r="M54" s="47">
        <v>4</v>
      </c>
      <c r="N54" s="48" t="str">
        <f>IFERROR(VLOOKUP(L54,[14]пр.взв!$B$7:$H$70,2,0),"")</f>
        <v>ЯГУНОВ Максим Дмитриевич</v>
      </c>
      <c r="O54" s="49"/>
      <c r="P54" s="49"/>
      <c r="Q54" s="50"/>
      <c r="R54" s="51" t="str">
        <f>IFERROR(VLOOKUP(L54,[14]пр.взв!$B$7:$H$70,5,0),"")</f>
        <v>Кемеровская, Кемерово, МО</v>
      </c>
      <c r="S54" s="50"/>
      <c r="T54" s="52" t="str">
        <f>IFERROR(VLOOKUP(L54,[14]пр.взв!$B$7:$K$70,10,0),"")</f>
        <v>КМС</v>
      </c>
      <c r="U54" s="51"/>
      <c r="V54" s="50"/>
    </row>
    <row r="55" spans="1:22">
      <c r="A55" s="68"/>
      <c r="B55" s="64"/>
      <c r="C55" s="48" t="str">
        <f>IFERROR(VLOOKUP(A55,[13]пр.взв!$B$7:$H$70,2,0),"")</f>
        <v/>
      </c>
      <c r="D55" s="49"/>
      <c r="E55" s="49"/>
      <c r="F55" s="50"/>
      <c r="G55" s="51" t="str">
        <f>IFERROR(VLOOKUP(A55,[13]пр.взв!$B$7:$H$70,5,0),"")</f>
        <v/>
      </c>
      <c r="H55" s="50"/>
      <c r="I55" s="52" t="str">
        <f>IFERROR(VLOOKUP(A55,[13]пр.взв!$B$7:$K$70,10,0),"")</f>
        <v/>
      </c>
      <c r="J55" s="51"/>
      <c r="K55" s="50"/>
      <c r="M55" s="47">
        <v>5</v>
      </c>
      <c r="N55" s="48" t="str">
        <f>IFERROR(VLOOKUP(L55,[14]пр.взв!$B$7:$H$70,2,0),"")</f>
        <v/>
      </c>
      <c r="O55" s="49"/>
      <c r="P55" s="49"/>
      <c r="Q55" s="50"/>
      <c r="R55" s="51" t="str">
        <f>IFERROR(VLOOKUP(L55,[14]пр.взв!$B$7:$H$70,5,0),"")</f>
        <v/>
      </c>
      <c r="S55" s="50"/>
      <c r="T55" s="52" t="str">
        <f>IFERROR(VLOOKUP(L55,[14]пр.взв!$B$7:$K$70,10,0),"")</f>
        <v/>
      </c>
      <c r="U55" s="51"/>
      <c r="V55" s="50"/>
    </row>
    <row r="56" spans="1:22" ht="15" customHeight="1">
      <c r="A56" s="68"/>
      <c r="B56" s="64"/>
      <c r="C56" s="48" t="str">
        <f>IFERROR(VLOOKUP(A56,[13]пр.взв!$B$7:$H$70,2,0),"")</f>
        <v/>
      </c>
      <c r="D56" s="49"/>
      <c r="E56" s="49"/>
      <c r="F56" s="50"/>
      <c r="G56" s="51" t="str">
        <f>IFERROR(VLOOKUP(A56,[13]пр.взв!$B$7:$H$70,5,0),"")</f>
        <v/>
      </c>
      <c r="H56" s="50"/>
      <c r="I56" s="52" t="str">
        <f>IFERROR(VLOOKUP(A56,[13]пр.взв!$B$7:$K$70,10,0),"")</f>
        <v/>
      </c>
      <c r="J56" s="51"/>
      <c r="K56" s="50"/>
      <c r="M56" s="47"/>
      <c r="N56" s="48" t="str">
        <f>IFERROR(VLOOKUP(L56,[14]пр.взв!$B$7:$H$70,2,0),"")</f>
        <v/>
      </c>
      <c r="O56" s="49"/>
      <c r="P56" s="49"/>
      <c r="Q56" s="50"/>
      <c r="R56" s="51" t="str">
        <f>IFERROR(VLOOKUP(L56,[14]пр.взв!$B$7:$H$70,5,0),"")</f>
        <v/>
      </c>
      <c r="S56" s="50"/>
      <c r="T56" s="52" t="str">
        <f>IFERROR(VLOOKUP(L56,[14]пр.взв!$B$7:$K$70,10,0),"")</f>
        <v/>
      </c>
      <c r="U56" s="51"/>
      <c r="V56" s="50"/>
    </row>
    <row r="57" spans="1:22" ht="15" hidden="1" customHeight="1"/>
    <row r="58" spans="1:22">
      <c r="F58" s="31" t="s">
        <v>67</v>
      </c>
      <c r="H58" s="34" t="s">
        <v>112</v>
      </c>
      <c r="I58" s="34"/>
      <c r="J58" s="34"/>
      <c r="K58" s="34"/>
      <c r="Q58" s="31" t="s">
        <v>67</v>
      </c>
      <c r="S58" s="34" t="s">
        <v>112</v>
      </c>
      <c r="T58" s="34"/>
      <c r="U58" s="34"/>
      <c r="V58" s="34"/>
    </row>
    <row r="59" spans="1:22">
      <c r="I59" s="35" t="s">
        <v>69</v>
      </c>
      <c r="T59" s="35" t="s">
        <v>69</v>
      </c>
    </row>
    <row r="60" spans="1:22" ht="16.5" customHeight="1">
      <c r="A60" s="31" t="str">
        <f>[1]реквизиты!$A$6</f>
        <v>Гл. судья, судья ВК</v>
      </c>
      <c r="E60" s="31" t="s">
        <v>70</v>
      </c>
      <c r="F60" s="34"/>
      <c r="G60" s="34"/>
      <c r="H60" s="34"/>
      <c r="I60" s="34" t="str">
        <f>I27</f>
        <v>М.Г. Стенников</v>
      </c>
      <c r="J60" s="34"/>
      <c r="K60" s="34"/>
      <c r="M60" s="31" t="str">
        <f>[1]реквизиты!$A$6</f>
        <v>Гл. судья, судья ВК</v>
      </c>
      <c r="P60" s="31" t="s">
        <v>70</v>
      </c>
      <c r="Q60" s="34"/>
      <c r="R60" s="34"/>
      <c r="S60" s="34"/>
      <c r="T60" s="34" t="str">
        <f>T27</f>
        <v>М.Г. Стенников</v>
      </c>
      <c r="U60" s="34"/>
      <c r="V60" s="34"/>
    </row>
    <row r="61" spans="1:22" ht="9.75" customHeight="1">
      <c r="G61" s="35" t="s">
        <v>71</v>
      </c>
      <c r="J61" s="53" t="s">
        <v>72</v>
      </c>
      <c r="R61" s="35" t="s">
        <v>71</v>
      </c>
      <c r="U61" s="53" t="s">
        <v>72</v>
      </c>
    </row>
    <row r="62" spans="1:22" ht="17.25" customHeight="1">
      <c r="A62" s="31" t="str">
        <f>[1]реквизиты!$A$8</f>
        <v>Гл. секретарь, судья ВК</v>
      </c>
      <c r="E62" s="41" t="s">
        <v>70</v>
      </c>
      <c r="F62" s="34"/>
      <c r="G62" s="34"/>
      <c r="H62" s="34"/>
      <c r="I62" s="34" t="str">
        <f>I29</f>
        <v>Д.П. Сапунов</v>
      </c>
      <c r="J62" s="34"/>
      <c r="K62" s="34"/>
      <c r="M62" s="31" t="str">
        <f>[1]реквизиты!$A$8</f>
        <v>Гл. секретарь, судья ВК</v>
      </c>
      <c r="P62" s="41" t="s">
        <v>70</v>
      </c>
      <c r="Q62" s="34"/>
      <c r="R62" s="34"/>
      <c r="S62" s="34"/>
      <c r="T62" s="34" t="str">
        <f>T29</f>
        <v>Д.П. Сапунов</v>
      </c>
      <c r="U62" s="34"/>
      <c r="V62" s="34"/>
    </row>
    <row r="63" spans="1:22" ht="9.75" customHeight="1">
      <c r="G63" s="35" t="s">
        <v>71</v>
      </c>
      <c r="J63" s="53" t="s">
        <v>72</v>
      </c>
      <c r="R63" s="35" t="s">
        <v>71</v>
      </c>
      <c r="U63" s="53" t="s">
        <v>72</v>
      </c>
    </row>
    <row r="67" spans="1:22">
      <c r="D67" s="256" t="s">
        <v>7</v>
      </c>
      <c r="E67" s="256"/>
      <c r="F67" s="256"/>
      <c r="G67" s="256"/>
      <c r="H67" s="256"/>
      <c r="O67" s="256" t="s">
        <v>7</v>
      </c>
      <c r="P67" s="256"/>
      <c r="Q67" s="256"/>
      <c r="R67" s="256"/>
      <c r="S67" s="256"/>
    </row>
    <row r="69" spans="1:22" ht="15.6">
      <c r="E69" s="257" t="s">
        <v>32</v>
      </c>
      <c r="F69" s="257"/>
      <c r="G69" s="257"/>
      <c r="P69" s="257" t="s">
        <v>32</v>
      </c>
      <c r="Q69" s="257"/>
      <c r="R69" s="257"/>
    </row>
    <row r="71" spans="1:22">
      <c r="A71" s="32" t="s">
        <v>33</v>
      </c>
      <c r="B71" s="32"/>
      <c r="C71" s="32"/>
      <c r="D71" s="33" t="str">
        <f>мс!C19</f>
        <v>НУРИЕВ Ильгар Фарсатович</v>
      </c>
      <c r="E71" s="33"/>
      <c r="F71" s="33"/>
      <c r="G71" s="33"/>
      <c r="H71" s="33"/>
      <c r="I71" s="33"/>
      <c r="J71" s="33"/>
      <c r="K71" s="34"/>
      <c r="M71" s="32" t="s">
        <v>33</v>
      </c>
      <c r="N71" s="32"/>
      <c r="O71" s="33" t="str">
        <f>мс!C21</f>
        <v>ПОНОМАРЕВ Никита Владимирович</v>
      </c>
      <c r="P71" s="33"/>
      <c r="Q71" s="33"/>
      <c r="R71" s="33"/>
      <c r="S71" s="33"/>
      <c r="T71" s="33"/>
      <c r="U71" s="33"/>
      <c r="V71" s="34"/>
    </row>
    <row r="72" spans="1:22">
      <c r="F72" s="35" t="s">
        <v>34</v>
      </c>
      <c r="Q72" s="35" t="s">
        <v>34</v>
      </c>
    </row>
    <row r="73" spans="1:22" ht="25.5" customHeight="1">
      <c r="A73" s="31" t="s">
        <v>35</v>
      </c>
      <c r="F73" s="259" t="str">
        <f>призеры!$A$3</f>
        <v>Первенство Уральского федерального округа по самбо среди юниоров 1998-99г.р.</v>
      </c>
      <c r="G73" s="259"/>
      <c r="H73" s="259"/>
      <c r="I73" s="259"/>
      <c r="J73" s="259"/>
      <c r="K73" s="259"/>
      <c r="M73" s="31" t="s">
        <v>35</v>
      </c>
      <c r="Q73" s="259" t="str">
        <f>призеры!$A$3</f>
        <v>Первенство Уральского федерального округа по самбо среди юниоров 1998-99г.р.</v>
      </c>
      <c r="R73" s="259"/>
      <c r="S73" s="259"/>
      <c r="T73" s="259"/>
      <c r="U73" s="259"/>
      <c r="V73" s="259"/>
    </row>
    <row r="74" spans="1:22">
      <c r="G74" s="35" t="s">
        <v>36</v>
      </c>
      <c r="R74" s="35" t="s">
        <v>36</v>
      </c>
    </row>
    <row r="75" spans="1:22">
      <c r="A75" s="31" t="s">
        <v>37</v>
      </c>
      <c r="D75" s="256" t="str">
        <f>[1]реквизиты!$F$11</f>
        <v>14-16 декабря 2017г.</v>
      </c>
      <c r="E75" s="256"/>
      <c r="F75" s="256"/>
      <c r="G75" s="34"/>
      <c r="H75" s="31" t="s">
        <v>38</v>
      </c>
      <c r="I75" s="256" t="str">
        <f>[1]реквизиты!$D$11</f>
        <v>г.Верхняя Пышма</v>
      </c>
      <c r="J75" s="256"/>
      <c r="K75" s="34"/>
      <c r="M75" s="31" t="s">
        <v>37</v>
      </c>
      <c r="O75" s="256" t="str">
        <f>[1]реквизиты!$F$11</f>
        <v>14-16 декабря 2017г.</v>
      </c>
      <c r="P75" s="256"/>
      <c r="Q75" s="256"/>
      <c r="R75" s="34"/>
      <c r="S75" s="31" t="s">
        <v>38</v>
      </c>
      <c r="T75" s="256" t="str">
        <f>[1]реквизиты!$D$11</f>
        <v>г.Верхняя Пышма</v>
      </c>
      <c r="U75" s="256"/>
      <c r="V75" s="34"/>
    </row>
    <row r="76" spans="1:22">
      <c r="D76" s="35" t="s">
        <v>39</v>
      </c>
      <c r="J76" s="35" t="s">
        <v>40</v>
      </c>
      <c r="O76" s="35" t="s">
        <v>39</v>
      </c>
      <c r="U76" s="35" t="s">
        <v>40</v>
      </c>
    </row>
    <row r="77" spans="1:22">
      <c r="A77" s="36"/>
      <c r="B77" s="36"/>
      <c r="C77" s="36"/>
      <c r="D77" s="31" t="s">
        <v>41</v>
      </c>
      <c r="F77" s="34">
        <f>мс!A19</f>
        <v>74</v>
      </c>
      <c r="G77" s="34"/>
      <c r="H77" s="37" t="s">
        <v>42</v>
      </c>
      <c r="M77" s="36"/>
      <c r="N77" s="36"/>
      <c r="O77" s="31" t="s">
        <v>41</v>
      </c>
      <c r="Q77" s="34">
        <f>мс!A21</f>
        <v>82</v>
      </c>
      <c r="R77" s="34"/>
      <c r="S77" s="37" t="s">
        <v>42</v>
      </c>
    </row>
    <row r="78" spans="1:22">
      <c r="A78" s="36"/>
      <c r="B78" s="36"/>
      <c r="C78" s="36"/>
      <c r="D78" s="38"/>
      <c r="E78" s="36"/>
      <c r="F78" s="36"/>
      <c r="M78" s="36"/>
      <c r="N78" s="36"/>
      <c r="O78" s="38"/>
      <c r="P78" s="36"/>
      <c r="Q78" s="36"/>
    </row>
    <row r="79" spans="1:22">
      <c r="A79" s="31" t="s">
        <v>43</v>
      </c>
      <c r="C79" s="40" t="str">
        <f>мс!B19</f>
        <v>1</v>
      </c>
      <c r="D79" s="34"/>
      <c r="E79" s="31" t="s">
        <v>44</v>
      </c>
      <c r="F79" s="54">
        <f>мс!F19</f>
        <v>20</v>
      </c>
      <c r="G79" s="260" t="s">
        <v>136</v>
      </c>
      <c r="H79" s="260"/>
      <c r="I79" s="260"/>
      <c r="J79" s="260"/>
      <c r="K79" s="260"/>
      <c r="M79" s="31" t="s">
        <v>43</v>
      </c>
      <c r="N79" s="40" t="str">
        <f>мс!B21</f>
        <v>1</v>
      </c>
      <c r="O79" s="34"/>
      <c r="P79" s="31" t="s">
        <v>44</v>
      </c>
      <c r="Q79" s="39">
        <f>мс!F21</f>
        <v>20</v>
      </c>
      <c r="R79" s="260" t="s">
        <v>136</v>
      </c>
      <c r="S79" s="260"/>
      <c r="T79" s="260"/>
      <c r="U79" s="260"/>
      <c r="V79" s="260"/>
    </row>
    <row r="80" spans="1:22">
      <c r="A80" s="260" t="s">
        <v>137</v>
      </c>
      <c r="B80" s="260"/>
      <c r="C80" s="260"/>
      <c r="D80" s="260"/>
      <c r="E80" s="260"/>
      <c r="F80" s="260"/>
      <c r="G80" s="260"/>
      <c r="H80" s="260"/>
      <c r="I80" s="260"/>
      <c r="J80" s="260"/>
      <c r="K80" s="260"/>
      <c r="M80" s="260" t="s">
        <v>135</v>
      </c>
      <c r="N80" s="260"/>
      <c r="O80" s="260"/>
      <c r="P80" s="260"/>
      <c r="Q80" s="260"/>
      <c r="R80" s="260"/>
      <c r="S80" s="260"/>
      <c r="T80" s="260"/>
      <c r="U80" s="260"/>
      <c r="V80" s="260"/>
    </row>
    <row r="81" spans="1:22">
      <c r="A81" s="31" t="s">
        <v>47</v>
      </c>
      <c r="D81" s="31" t="s">
        <v>48</v>
      </c>
      <c r="E81" s="42">
        <v>4</v>
      </c>
      <c r="F81" s="41" t="s">
        <v>49</v>
      </c>
      <c r="G81" s="37" t="s">
        <v>50</v>
      </c>
      <c r="M81" s="31" t="s">
        <v>47</v>
      </c>
      <c r="O81" s="31" t="s">
        <v>48</v>
      </c>
      <c r="P81" s="42">
        <v>4</v>
      </c>
      <c r="Q81" s="41" t="s">
        <v>100</v>
      </c>
      <c r="R81" s="37" t="s">
        <v>50</v>
      </c>
    </row>
    <row r="82" spans="1:22" ht="13.8" thickBo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M82" s="43"/>
      <c r="N82" s="43"/>
      <c r="O82" s="43"/>
      <c r="P82" s="43"/>
      <c r="Q82" s="43"/>
      <c r="R82" s="43"/>
      <c r="S82" s="43"/>
      <c r="T82" s="43"/>
      <c r="U82" s="43"/>
      <c r="V82" s="43"/>
    </row>
    <row r="83" spans="1:22">
      <c r="A83" s="67" t="s">
        <v>51</v>
      </c>
      <c r="B83" s="62" t="s">
        <v>51</v>
      </c>
      <c r="C83" s="261" t="s">
        <v>52</v>
      </c>
      <c r="D83" s="262"/>
      <c r="E83" s="262"/>
      <c r="F83" s="263"/>
      <c r="G83" s="264" t="s">
        <v>53</v>
      </c>
      <c r="H83" s="269"/>
      <c r="I83" s="265"/>
      <c r="J83" s="69" t="s">
        <v>54</v>
      </c>
      <c r="K83" s="70"/>
      <c r="M83" s="44" t="s">
        <v>51</v>
      </c>
      <c r="N83" s="261" t="s">
        <v>52</v>
      </c>
      <c r="O83" s="262"/>
      <c r="P83" s="262"/>
      <c r="Q83" s="263"/>
      <c r="R83" s="264" t="s">
        <v>53</v>
      </c>
      <c r="S83" s="269"/>
      <c r="T83" s="265"/>
      <c r="U83" s="44" t="s">
        <v>54</v>
      </c>
      <c r="V83" s="70"/>
    </row>
    <row r="84" spans="1:22">
      <c r="A84" s="68">
        <v>15</v>
      </c>
      <c r="B84" s="64">
        <v>1</v>
      </c>
      <c r="C84" s="48" t="str">
        <f>IFERROR(VLOOKUP(A84,[15]пр.взв!$B$7:$H$70,2,0),"")</f>
        <v>КУЗНЕЦОВ Леонид Михайлович</v>
      </c>
      <c r="D84" s="49"/>
      <c r="E84" s="49"/>
      <c r="F84" s="50"/>
      <c r="G84" s="266" t="str">
        <f>IFERROR(VLOOKUP(A84,[15]пр.взв!$B$7:$H$70,5,0),"")</f>
        <v>Кемеровская, Прокопьевск</v>
      </c>
      <c r="H84" s="267"/>
      <c r="I84" s="268"/>
      <c r="J84" s="51" t="s">
        <v>56</v>
      </c>
      <c r="K84" s="50"/>
      <c r="L84" s="31">
        <v>1</v>
      </c>
      <c r="M84" s="47">
        <v>1</v>
      </c>
      <c r="N84" s="48" t="str">
        <f>IFERROR(VLOOKUP(L84,[16]пр.взв!$B$7:$H$70,2,0),"")</f>
        <v>ЛОНЧАКОВ Григорий Иванович</v>
      </c>
      <c r="O84" s="49"/>
      <c r="P84" s="49"/>
      <c r="Q84" s="50"/>
      <c r="R84" s="266" t="str">
        <f>IFERROR(VLOOKUP(L84,[16]пр.взв!$B$7:$H$70,5,0),"")</f>
        <v>Р.Бурятия, Улан-Удэ, МО</v>
      </c>
      <c r="S84" s="267"/>
      <c r="T84" s="268"/>
      <c r="U84" s="52" t="str">
        <f>IFERROR(VLOOKUP(M84,[16]пр.взв!$B$7:$K$70,10,0),"")</f>
        <v>1р</v>
      </c>
      <c r="V84" s="50"/>
    </row>
    <row r="85" spans="1:22">
      <c r="A85" s="68">
        <v>11</v>
      </c>
      <c r="B85" s="64">
        <v>2</v>
      </c>
      <c r="C85" s="48" t="str">
        <f>IFERROR(VLOOKUP(A85,[15]пр.взв!$B$7:$H$70,2,0),"")</f>
        <v>ГИЯСОВ Абдурахмон Сайхужаевич</v>
      </c>
      <c r="D85" s="49"/>
      <c r="E85" s="49"/>
      <c r="F85" s="50"/>
      <c r="G85" s="266" t="str">
        <f>IFERROR(VLOOKUP(A85,[15]пр.взв!$B$7:$H$70,5,0),"")</f>
        <v>Новосибирская, Новосибирск, МО</v>
      </c>
      <c r="H85" s="267"/>
      <c r="I85" s="268"/>
      <c r="J85" s="51" t="s">
        <v>61</v>
      </c>
      <c r="K85" s="50"/>
      <c r="L85" s="31">
        <v>5</v>
      </c>
      <c r="M85" s="47">
        <v>2</v>
      </c>
      <c r="N85" s="48" t="str">
        <f>IFERROR(VLOOKUP(L85,[16]пр.взв!$B$7:$H$70,2,0),"")</f>
        <v>НАЗЫРОВ Алексей Аскатович</v>
      </c>
      <c r="O85" s="49"/>
      <c r="P85" s="49"/>
      <c r="Q85" s="50"/>
      <c r="R85" s="51" t="str">
        <f>IFERROR(VLOOKUP(L85,[16]пр.взв!$B$7:$H$70,5,0),"")</f>
        <v>Иркутская, Братск, МО</v>
      </c>
      <c r="S85" s="50"/>
      <c r="T85" s="52"/>
      <c r="U85" s="52" t="str">
        <f>IFERROR(VLOOKUP(M85,[16]пр.взв!$B$7:$K$70,10,0),"")</f>
        <v>1р</v>
      </c>
      <c r="V85" s="50"/>
    </row>
    <row r="86" spans="1:22">
      <c r="A86" s="68">
        <v>9</v>
      </c>
      <c r="B86" s="64">
        <v>3</v>
      </c>
      <c r="C86" s="48" t="str">
        <f>IFERROR(VLOOKUP(A86,[15]пр.взв!$B$7:$H$70,2,0),"")</f>
        <v>БОРОДУЛИН Владимир Сергеевич</v>
      </c>
      <c r="D86" s="49"/>
      <c r="E86" s="49"/>
      <c r="F86" s="50"/>
      <c r="G86" s="266" t="str">
        <f>IFERROR(VLOOKUP(A86,[15]пр.взв!$B$7:$H$70,5,0),"")</f>
        <v>Алтайский, Шипуново, МО</v>
      </c>
      <c r="H86" s="267"/>
      <c r="I86" s="268"/>
      <c r="J86" s="51" t="s">
        <v>56</v>
      </c>
      <c r="K86" s="50"/>
      <c r="L86" s="31">
        <v>15</v>
      </c>
      <c r="M86" s="47">
        <v>3</v>
      </c>
      <c r="N86" s="48" t="str">
        <f>IFERROR(VLOOKUP(L86,[16]пр.взв!$B$7:$H$70,2,0),"")</f>
        <v>КУЗНЕЦОВ Леонид Михайлович</v>
      </c>
      <c r="O86" s="49"/>
      <c r="P86" s="49"/>
      <c r="Q86" s="50"/>
      <c r="R86" s="51" t="str">
        <f>IFERROR(VLOOKUP(L86,[16]пр.взв!$B$7:$H$70,5,0),"")</f>
        <v>Кемеровская, Прокопьевск</v>
      </c>
      <c r="S86" s="50"/>
      <c r="T86" s="52"/>
      <c r="U86" s="52" t="str">
        <f>IFERROR(VLOOKUP(M86,[16]пр.взв!$B$7:$K$70,10,0),"")</f>
        <v>1р</v>
      </c>
      <c r="V86" s="50"/>
    </row>
    <row r="87" spans="1:22">
      <c r="A87" s="68">
        <v>14</v>
      </c>
      <c r="B87" s="64">
        <v>4</v>
      </c>
      <c r="C87" s="48" t="str">
        <f>IFERROR(VLOOKUP(A87,[15]пр.взв!$B$7:$H$70,2,0),"")</f>
        <v>КЛЕВАКИН Данил Дмитриевич</v>
      </c>
      <c r="D87" s="49"/>
      <c r="E87" s="49"/>
      <c r="F87" s="50"/>
      <c r="G87" s="266" t="str">
        <f>IFERROR(VLOOKUP(A87,[15]пр.взв!$B$7:$H$70,5,0),"")</f>
        <v>Р.Алтай, Г-Алтайск, Сдюшор</v>
      </c>
      <c r="H87" s="267"/>
      <c r="I87" s="268"/>
      <c r="J87" s="51" t="s">
        <v>56</v>
      </c>
      <c r="K87" s="50"/>
      <c r="L87" s="31">
        <v>14</v>
      </c>
      <c r="M87" s="47">
        <v>4</v>
      </c>
      <c r="N87" s="48" t="str">
        <f>IFERROR(VLOOKUP(L87,[16]пр.взв!$B$7:$H$70,2,0),"")</f>
        <v>КЛЕВАКИН Данил Дмитриевич</v>
      </c>
      <c r="O87" s="49"/>
      <c r="P87" s="49"/>
      <c r="Q87" s="50"/>
      <c r="R87" s="51" t="str">
        <f>IFERROR(VLOOKUP(L87,[16]пр.взв!$B$7:$H$70,5,0),"")</f>
        <v>Р.Алтай, Г-Алтайск, Сдюшор</v>
      </c>
      <c r="S87" s="50"/>
      <c r="T87" s="52"/>
      <c r="U87" s="52" t="s">
        <v>61</v>
      </c>
      <c r="V87" s="50"/>
    </row>
    <row r="88" spans="1:22">
      <c r="A88" s="47"/>
      <c r="B88" s="64"/>
      <c r="C88" s="48" t="str">
        <f>IFERROR(VLOOKUP(A88,[15]пр.взв!$B$7:$H$70,2,0),"")</f>
        <v/>
      </c>
      <c r="D88" s="49"/>
      <c r="E88" s="49"/>
      <c r="F88" s="50"/>
      <c r="G88" s="51" t="str">
        <f>IFERROR(VLOOKUP(A88,[15]пр.взв!$B$7:$H$70,5,0),"")</f>
        <v/>
      </c>
      <c r="H88" s="50"/>
      <c r="I88" s="52" t="str">
        <f>IFERROR(VLOOKUP(A88,[15]пр.взв!$B$7:$K$70,10,0),"")</f>
        <v/>
      </c>
      <c r="J88" s="51"/>
      <c r="K88" s="50"/>
      <c r="M88" s="47">
        <v>5</v>
      </c>
      <c r="N88" s="48" t="str">
        <f>IFERROR(VLOOKUP(L88,[16]пр.взв!$B$7:$H$70,2,0),"")</f>
        <v/>
      </c>
      <c r="O88" s="49"/>
      <c r="P88" s="49"/>
      <c r="Q88" s="50"/>
      <c r="R88" s="51" t="str">
        <f>IFERROR(VLOOKUP(L88,[16]пр.взв!$B$7:$H$70,5,0),"")</f>
        <v/>
      </c>
      <c r="S88" s="50"/>
      <c r="T88" s="52" t="str">
        <f>IFERROR(VLOOKUP(L88,[16]пр.взв!$B$7:$K$70,10,0),"")</f>
        <v/>
      </c>
      <c r="U88" s="52"/>
      <c r="V88" s="50"/>
    </row>
    <row r="89" spans="1:22">
      <c r="A89" s="47"/>
      <c r="B89" s="64"/>
      <c r="C89" s="48" t="str">
        <f>IFERROR(VLOOKUP(A89,[15]пр.взв!$B$7:$H$70,2,0),"")</f>
        <v/>
      </c>
      <c r="D89" s="49"/>
      <c r="E89" s="49"/>
      <c r="F89" s="50"/>
      <c r="G89" s="51" t="str">
        <f>IFERROR(VLOOKUP(A89,[15]пр.взв!$B$7:$H$70,5,0),"")</f>
        <v/>
      </c>
      <c r="H89" s="50"/>
      <c r="I89" s="52" t="str">
        <f>IFERROR(VLOOKUP(A89,[15]пр.взв!$B$7:$K$70,10,0),"")</f>
        <v/>
      </c>
      <c r="J89" s="51"/>
      <c r="K89" s="50"/>
      <c r="M89" s="47">
        <v>6</v>
      </c>
      <c r="N89" s="48" t="str">
        <f>IFERROR(VLOOKUP(L89,[16]пр.взв!$B$7:$H$70,2,0),"")</f>
        <v/>
      </c>
      <c r="O89" s="49"/>
      <c r="P89" s="49"/>
      <c r="Q89" s="50"/>
      <c r="R89" s="51" t="str">
        <f>IFERROR(VLOOKUP(L89,[16]пр.взв!$B$7:$H$70,5,0),"")</f>
        <v/>
      </c>
      <c r="S89" s="50"/>
      <c r="T89" s="52" t="str">
        <f>IFERROR(VLOOKUP(L89,[16]пр.взв!$B$7:$K$70,10,0),"")</f>
        <v/>
      </c>
      <c r="U89" s="52"/>
      <c r="V89" s="50"/>
    </row>
    <row r="90" spans="1:22">
      <c r="C90" s="48" t="str">
        <f>IFERROR(VLOOKUP(A90,[15]пр.взв!$B$7:$H$70,2,0),"")</f>
        <v/>
      </c>
      <c r="D90" s="49"/>
      <c r="E90" s="49"/>
      <c r="F90" s="50"/>
      <c r="G90" s="51" t="str">
        <f>IFERROR(VLOOKUP(A90,[15]пр.взв!$B$7:$H$70,5,0),"")</f>
        <v/>
      </c>
      <c r="H90" s="50"/>
      <c r="I90" s="52" t="str">
        <f>IFERROR(VLOOKUP(A90,[15]пр.взв!$B$7:$K$70,10,0),"")</f>
        <v/>
      </c>
      <c r="J90" s="51"/>
      <c r="K90" s="50"/>
      <c r="M90" s="47">
        <v>7</v>
      </c>
      <c r="N90" s="48" t="str">
        <f>IFERROR(VLOOKUP(L90,[16]пр.взв!$B$7:$H$70,2,0),"")</f>
        <v/>
      </c>
      <c r="O90" s="49"/>
      <c r="P90" s="49"/>
      <c r="Q90" s="50"/>
      <c r="R90" s="51" t="str">
        <f>IFERROR(VLOOKUP(L90,[16]пр.взв!$B$7:$H$70,5,0),"")</f>
        <v/>
      </c>
      <c r="S90" s="50"/>
      <c r="T90" s="52" t="str">
        <f>IFERROR(VLOOKUP(L90,[16]пр.взв!$B$7:$K$70,10,0),"")</f>
        <v/>
      </c>
      <c r="U90" s="52"/>
      <c r="V90" s="50"/>
    </row>
    <row r="92" spans="1:22">
      <c r="F92" s="31" t="s">
        <v>67</v>
      </c>
      <c r="H92" s="34" t="s">
        <v>112</v>
      </c>
      <c r="I92" s="34"/>
      <c r="J92" s="34"/>
      <c r="K92" s="34"/>
      <c r="Q92" s="31" t="s">
        <v>67</v>
      </c>
      <c r="S92" s="34" t="s">
        <v>112</v>
      </c>
      <c r="T92" s="34"/>
      <c r="U92" s="34"/>
      <c r="V92" s="34"/>
    </row>
    <row r="93" spans="1:22">
      <c r="A93" s="31" t="str">
        <f>[1]реквизиты!$A$6</f>
        <v>Гл. судья, судья ВК</v>
      </c>
      <c r="I93" s="35" t="s">
        <v>69</v>
      </c>
      <c r="T93" s="35" t="s">
        <v>69</v>
      </c>
    </row>
    <row r="94" spans="1:22">
      <c r="E94" s="31" t="s">
        <v>70</v>
      </c>
      <c r="F94" s="34"/>
      <c r="G94" s="34"/>
      <c r="H94" s="34"/>
      <c r="I94" s="34" t="str">
        <f>I27</f>
        <v>М.Г. Стенников</v>
      </c>
      <c r="J94" s="34"/>
      <c r="K94" s="34"/>
      <c r="M94" s="31" t="str">
        <f>[1]реквизиты!$A$6</f>
        <v>Гл. судья, судья ВК</v>
      </c>
      <c r="P94" s="31" t="s">
        <v>70</v>
      </c>
      <c r="Q94" s="34"/>
      <c r="R94" s="34"/>
      <c r="S94" s="34"/>
      <c r="T94" s="34" t="str">
        <f>T27</f>
        <v>М.Г. Стенников</v>
      </c>
      <c r="U94" s="34"/>
      <c r="V94" s="34"/>
    </row>
    <row r="95" spans="1:22">
      <c r="A95" s="31" t="str">
        <f>[1]реквизиты!$A$8</f>
        <v>Гл. секретарь, судья ВК</v>
      </c>
      <c r="G95" s="35" t="s">
        <v>71</v>
      </c>
      <c r="J95" s="53" t="s">
        <v>72</v>
      </c>
      <c r="R95" s="35" t="s">
        <v>71</v>
      </c>
      <c r="U95" s="53" t="s">
        <v>72</v>
      </c>
    </row>
    <row r="96" spans="1:22">
      <c r="E96" s="41" t="s">
        <v>70</v>
      </c>
      <c r="F96" s="34"/>
      <c r="G96" s="34"/>
      <c r="H96" s="34"/>
      <c r="I96" s="34" t="str">
        <f>I29</f>
        <v>Д.П. Сапунов</v>
      </c>
      <c r="J96" s="34"/>
      <c r="K96" s="34"/>
      <c r="M96" s="31" t="str">
        <f>[1]реквизиты!$A$8</f>
        <v>Гл. секретарь, судья ВК</v>
      </c>
      <c r="P96" s="41" t="s">
        <v>70</v>
      </c>
      <c r="Q96" s="34"/>
      <c r="R96" s="34"/>
      <c r="S96" s="34"/>
      <c r="T96" s="34" t="str">
        <f>T29</f>
        <v>Д.П. Сапунов</v>
      </c>
      <c r="U96" s="34"/>
      <c r="V96" s="34"/>
    </row>
    <row r="97" spans="1:22">
      <c r="G97" s="35" t="s">
        <v>71</v>
      </c>
      <c r="J97" s="53" t="s">
        <v>72</v>
      </c>
      <c r="R97" s="35" t="s">
        <v>71</v>
      </c>
      <c r="U97" s="53" t="s">
        <v>72</v>
      </c>
    </row>
    <row r="101" spans="1:22">
      <c r="D101" s="256" t="s">
        <v>7</v>
      </c>
      <c r="E101" s="256"/>
      <c r="F101" s="256"/>
      <c r="G101" s="256"/>
      <c r="H101" s="256"/>
      <c r="O101" s="256" t="s">
        <v>7</v>
      </c>
      <c r="P101" s="256"/>
      <c r="Q101" s="256"/>
      <c r="R101" s="256"/>
      <c r="S101" s="256"/>
    </row>
    <row r="103" spans="1:22" ht="15.6">
      <c r="E103" s="257" t="s">
        <v>32</v>
      </c>
      <c r="F103" s="257"/>
      <c r="G103" s="257"/>
      <c r="P103" s="257" t="s">
        <v>32</v>
      </c>
      <c r="Q103" s="257"/>
      <c r="R103" s="257"/>
    </row>
    <row r="105" spans="1:22">
      <c r="A105" s="32" t="s">
        <v>33</v>
      </c>
      <c r="B105" s="32"/>
      <c r="C105" s="32"/>
      <c r="D105" s="33" t="str">
        <f>мс!C23</f>
        <v>ШУВАЕВ Дмитрий Сергеевич</v>
      </c>
      <c r="E105" s="33"/>
      <c r="F105" s="33"/>
      <c r="G105" s="33"/>
      <c r="H105" s="33"/>
      <c r="I105" s="33"/>
      <c r="J105" s="33"/>
      <c r="K105" s="34"/>
      <c r="M105" s="32" t="s">
        <v>33</v>
      </c>
      <c r="N105" s="32"/>
      <c r="O105" s="33" t="str">
        <f>мс!C25</f>
        <v>ПОЗНАХИРКО Глеб Игоревич</v>
      </c>
      <c r="P105" s="33"/>
      <c r="Q105" s="33"/>
      <c r="R105" s="33"/>
      <c r="S105" s="33"/>
      <c r="T105" s="33"/>
      <c r="U105" s="33"/>
      <c r="V105" s="34"/>
    </row>
    <row r="106" spans="1:22" ht="30" customHeight="1">
      <c r="F106" s="35" t="s">
        <v>34</v>
      </c>
      <c r="Q106" s="35" t="s">
        <v>34</v>
      </c>
    </row>
    <row r="107" spans="1:22" ht="25.5" customHeight="1">
      <c r="A107" s="31" t="s">
        <v>35</v>
      </c>
      <c r="F107" s="259" t="str">
        <f>призеры!$A$3</f>
        <v>Первенство Уральского федерального округа по самбо среди юниоров 1998-99г.р.</v>
      </c>
      <c r="G107" s="259"/>
      <c r="H107" s="259"/>
      <c r="I107" s="259"/>
      <c r="J107" s="259"/>
      <c r="K107" s="259"/>
      <c r="M107" s="31" t="s">
        <v>35</v>
      </c>
      <c r="Q107" s="259" t="str">
        <f>призеры!$A$3</f>
        <v>Первенство Уральского федерального округа по самбо среди юниоров 1998-99г.р.</v>
      </c>
      <c r="R107" s="259"/>
      <c r="S107" s="259"/>
      <c r="T107" s="259"/>
      <c r="U107" s="259"/>
      <c r="V107" s="259"/>
    </row>
    <row r="108" spans="1:22">
      <c r="G108" s="35" t="s">
        <v>36</v>
      </c>
      <c r="R108" s="35" t="s">
        <v>36</v>
      </c>
    </row>
    <row r="109" spans="1:22">
      <c r="A109" s="31" t="s">
        <v>37</v>
      </c>
      <c r="D109" s="256" t="str">
        <f>[1]реквизиты!$F$11</f>
        <v>14-16 декабря 2017г.</v>
      </c>
      <c r="E109" s="256"/>
      <c r="F109" s="256"/>
      <c r="G109" s="34"/>
      <c r="H109" s="31" t="s">
        <v>38</v>
      </c>
      <c r="I109" s="256" t="str">
        <f>[1]реквизиты!$D$11</f>
        <v>г.Верхняя Пышма</v>
      </c>
      <c r="J109" s="256"/>
      <c r="K109" s="34"/>
      <c r="M109" s="31" t="s">
        <v>37</v>
      </c>
      <c r="O109" s="256" t="str">
        <f>[1]реквизиты!$F$11</f>
        <v>14-16 декабря 2017г.</v>
      </c>
      <c r="P109" s="256"/>
      <c r="Q109" s="256"/>
      <c r="R109" s="34"/>
      <c r="S109" s="31" t="s">
        <v>38</v>
      </c>
      <c r="T109" s="256" t="str">
        <f>[1]реквизиты!$D$11</f>
        <v>г.Верхняя Пышма</v>
      </c>
      <c r="U109" s="256"/>
      <c r="V109" s="34"/>
    </row>
    <row r="110" spans="1:22">
      <c r="D110" s="35" t="s">
        <v>39</v>
      </c>
      <c r="J110" s="35" t="s">
        <v>40</v>
      </c>
      <c r="O110" s="35" t="s">
        <v>39</v>
      </c>
      <c r="U110" s="35" t="s">
        <v>40</v>
      </c>
    </row>
    <row r="111" spans="1:22">
      <c r="A111" s="36"/>
      <c r="B111" s="36"/>
      <c r="C111" s="36"/>
      <c r="D111" s="31" t="s">
        <v>41</v>
      </c>
      <c r="F111" s="34">
        <f>мс!A23</f>
        <v>90</v>
      </c>
      <c r="G111" s="34"/>
      <c r="H111" s="37" t="s">
        <v>42</v>
      </c>
      <c r="M111" s="36"/>
      <c r="N111" s="36"/>
      <c r="O111" s="31" t="s">
        <v>41</v>
      </c>
      <c r="Q111" s="34">
        <f>мс!A25</f>
        <v>100</v>
      </c>
      <c r="R111" s="34"/>
      <c r="S111" s="37" t="s">
        <v>42</v>
      </c>
    </row>
    <row r="112" spans="1:22">
      <c r="A112" s="36"/>
      <c r="B112" s="36"/>
      <c r="C112" s="36"/>
      <c r="D112" s="38"/>
      <c r="E112" s="36"/>
      <c r="F112" s="36"/>
      <c r="M112" s="36"/>
      <c r="N112" s="36"/>
      <c r="O112" s="38"/>
      <c r="P112" s="36"/>
      <c r="Q112" s="36"/>
    </row>
    <row r="113" spans="1:22">
      <c r="A113" s="31" t="s">
        <v>43</v>
      </c>
      <c r="C113" s="40" t="str">
        <f>мс!B23</f>
        <v>1</v>
      </c>
      <c r="D113" s="34"/>
      <c r="E113" s="31" t="s">
        <v>44</v>
      </c>
      <c r="F113" s="54">
        <f>мс!F23</f>
        <v>20</v>
      </c>
      <c r="G113" s="260" t="s">
        <v>45</v>
      </c>
      <c r="H113" s="260"/>
      <c r="I113" s="260"/>
      <c r="J113" s="260"/>
      <c r="K113" s="260"/>
      <c r="M113" s="31" t="s">
        <v>43</v>
      </c>
      <c r="N113" s="40" t="str">
        <f>мс!B25</f>
        <v>1</v>
      </c>
      <c r="O113" s="34"/>
      <c r="P113" s="31" t="s">
        <v>44</v>
      </c>
      <c r="Q113" s="39">
        <f>мс!F25</f>
        <v>8</v>
      </c>
      <c r="R113" s="260" t="s">
        <v>46</v>
      </c>
      <c r="S113" s="260"/>
      <c r="T113" s="260"/>
      <c r="U113" s="260"/>
      <c r="V113" s="260"/>
    </row>
    <row r="114" spans="1:22">
      <c r="A114" s="260" t="str">
        <f>мс!H23</f>
        <v xml:space="preserve">Алтайский, Иркутская, Кемеровская, Красноярский, Новосибирская, Р.Алтай, Р.Бурятия, Р.Тыва, Томская, </v>
      </c>
      <c r="B114" s="260"/>
      <c r="C114" s="260"/>
      <c r="D114" s="260"/>
      <c r="E114" s="260"/>
      <c r="F114" s="260"/>
      <c r="G114" s="260"/>
      <c r="H114" s="260"/>
      <c r="I114" s="260"/>
      <c r="J114" s="260"/>
      <c r="K114" s="260"/>
      <c r="M114" s="260" t="str">
        <f>мс!H25</f>
        <v xml:space="preserve">Алтайский, Иркутская, Кемеровская, Красноярский, Р.Бурятия, Томская, , , , </v>
      </c>
      <c r="N114" s="260"/>
      <c r="O114" s="260"/>
      <c r="P114" s="260"/>
      <c r="Q114" s="260"/>
      <c r="R114" s="260"/>
      <c r="S114" s="260"/>
      <c r="T114" s="260"/>
      <c r="U114" s="260"/>
      <c r="V114" s="260"/>
    </row>
    <row r="115" spans="1:22">
      <c r="A115" s="31" t="s">
        <v>47</v>
      </c>
      <c r="D115" s="31" t="s">
        <v>48</v>
      </c>
      <c r="E115" s="42"/>
      <c r="F115" s="41" t="s">
        <v>49</v>
      </c>
      <c r="G115" s="37" t="s">
        <v>50</v>
      </c>
      <c r="M115" s="31" t="s">
        <v>47</v>
      </c>
      <c r="O115" s="31" t="s">
        <v>48</v>
      </c>
      <c r="P115" s="42"/>
      <c r="Q115" s="41" t="s">
        <v>49</v>
      </c>
      <c r="R115" s="37" t="s">
        <v>50</v>
      </c>
    </row>
    <row r="116" spans="1:22" ht="13.8" thickBo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</row>
    <row r="117" spans="1:22">
      <c r="A117" s="44" t="s">
        <v>51</v>
      </c>
      <c r="B117" s="62"/>
      <c r="C117" s="261" t="s">
        <v>52</v>
      </c>
      <c r="D117" s="262"/>
      <c r="E117" s="262"/>
      <c r="F117" s="263"/>
      <c r="G117" s="45" t="s">
        <v>53</v>
      </c>
      <c r="H117" s="46"/>
      <c r="I117" s="44" t="s">
        <v>54</v>
      </c>
      <c r="J117" s="264"/>
      <c r="K117" s="265"/>
      <c r="M117" s="44" t="s">
        <v>51</v>
      </c>
      <c r="N117" s="261" t="s">
        <v>52</v>
      </c>
      <c r="O117" s="262"/>
      <c r="P117" s="262"/>
      <c r="Q117" s="263"/>
      <c r="R117" s="45" t="s">
        <v>53</v>
      </c>
      <c r="S117" s="46"/>
      <c r="T117" s="44" t="s">
        <v>54</v>
      </c>
      <c r="U117" s="264"/>
      <c r="V117" s="265"/>
    </row>
    <row r="118" spans="1:22">
      <c r="A118" s="47">
        <v>1</v>
      </c>
      <c r="B118" s="64"/>
      <c r="C118" s="48" t="str">
        <f>IFERROR(VLOOKUP(A118,[17]пр.взв!$B$7:$H$70,2,0),"")</f>
        <v>ЛОНЧАКОВ Григорий Иванович</v>
      </c>
      <c r="D118" s="49"/>
      <c r="E118" s="49"/>
      <c r="F118" s="50"/>
      <c r="G118" s="51" t="str">
        <f>IFERROR(VLOOKUP(A118,[17]пр.взв!$B$7:$H$70,5,0),"")</f>
        <v>Р.Бурятия, Улан-Удэ, МО</v>
      </c>
      <c r="H118" s="50"/>
      <c r="I118" s="52" t="str">
        <f>IFERROR(VLOOKUP(A118,[17]пр.взв!$B$7:$K$70,10,0),"")</f>
        <v>1р</v>
      </c>
      <c r="J118" s="51"/>
      <c r="K118" s="50"/>
      <c r="L118" s="31">
        <v>5</v>
      </c>
      <c r="M118" s="47">
        <v>1</v>
      </c>
      <c r="N118" s="48" t="str">
        <f>IFERROR(VLOOKUP(L118,[18]пр.взв!$B$7:$H$70,2,0),"")</f>
        <v>МАЛЫГИН Александр Николаевич</v>
      </c>
      <c r="O118" s="49"/>
      <c r="P118" s="49"/>
      <c r="Q118" s="50"/>
      <c r="R118" s="51" t="str">
        <f>IFERROR(VLOOKUP(L118,[18]пр.взв!$B$7:$H$70,5,0),"")</f>
        <v>Алтайский, Бийск, МО</v>
      </c>
      <c r="S118" s="50"/>
      <c r="T118" s="52" t="str">
        <f>IFERROR(VLOOKUP(L118,[18]пр.взв!$B$7:$K$70,10,0),"")</f>
        <v>1р</v>
      </c>
      <c r="U118" s="51"/>
      <c r="V118" s="50"/>
    </row>
    <row r="119" spans="1:22">
      <c r="A119" s="47">
        <v>2</v>
      </c>
      <c r="B119" s="64"/>
      <c r="C119" s="48" t="str">
        <f>IFERROR(VLOOKUP(A119,[17]пр.взв!$B$7:$H$70,2,0),"")</f>
        <v>МАЛЫГИН Александр Николаевич</v>
      </c>
      <c r="D119" s="49"/>
      <c r="E119" s="49"/>
      <c r="F119" s="50"/>
      <c r="G119" s="51" t="str">
        <f>IFERROR(VLOOKUP(A119,[17]пр.взв!$B$7:$H$70,5,0),"")</f>
        <v>Алтайский, Бийск, МО</v>
      </c>
      <c r="H119" s="50"/>
      <c r="I119" s="52" t="str">
        <f>IFERROR(VLOOKUP(A119,[17]пр.взв!$B$7:$K$70,10,0),"")</f>
        <v>1р</v>
      </c>
      <c r="J119" s="51"/>
      <c r="K119" s="50"/>
      <c r="L119" s="31">
        <v>2</v>
      </c>
      <c r="M119" s="47">
        <v>2</v>
      </c>
      <c r="N119" s="48" t="str">
        <f>IFERROR(VLOOKUP(L119,[18]пр.взв!$B$7:$H$70,2,0),"")</f>
        <v>КОЛМАКОВ Степан Иванович</v>
      </c>
      <c r="O119" s="49"/>
      <c r="P119" s="49"/>
      <c r="Q119" s="50"/>
      <c r="R119" s="51" t="str">
        <f>IFERROR(VLOOKUP(L119,[18]пр.взв!$B$7:$H$70,5,0),"")</f>
        <v>Иркутская, Шелехов, МО</v>
      </c>
      <c r="S119" s="50"/>
      <c r="T119" s="52" t="str">
        <f>IFERROR(VLOOKUP(L119,[18]пр.взв!$B$7:$K$70,10,0),"")</f>
        <v>1р</v>
      </c>
      <c r="U119" s="51"/>
      <c r="V119" s="50"/>
    </row>
    <row r="120" spans="1:22">
      <c r="A120" s="47">
        <v>3</v>
      </c>
      <c r="B120" s="64"/>
      <c r="C120" s="48" t="str">
        <f>IFERROR(VLOOKUP(A120,[17]пр.взв!$B$7:$H$70,2,0),"")</f>
        <v>МАЛЫГИН Владимир Николаевич</v>
      </c>
      <c r="D120" s="49"/>
      <c r="E120" s="49"/>
      <c r="F120" s="50"/>
      <c r="G120" s="51" t="str">
        <f>IFERROR(VLOOKUP(A120,[17]пр.взв!$B$7:$H$70,5,0),"")</f>
        <v>Алтайский, Бийск, МО</v>
      </c>
      <c r="H120" s="50"/>
      <c r="I120" s="52" t="str">
        <f>IFERROR(VLOOKUP(A120,[17]пр.взв!$B$7:$K$70,10,0),"")</f>
        <v>1р</v>
      </c>
      <c r="J120" s="51"/>
      <c r="K120" s="50"/>
      <c r="M120" s="47">
        <v>3</v>
      </c>
      <c r="N120" s="48" t="str">
        <f>IFERROR(VLOOKUP(L120,[18]пр.взв!$B$7:$H$70,2,0),"")</f>
        <v/>
      </c>
      <c r="O120" s="49"/>
      <c r="P120" s="49"/>
      <c r="Q120" s="50"/>
      <c r="R120" s="51" t="str">
        <f>IFERROR(VLOOKUP(L120,[18]пр.взв!$B$7:$H$70,5,0),"")</f>
        <v/>
      </c>
      <c r="S120" s="50"/>
      <c r="T120" s="52" t="str">
        <f>IFERROR(VLOOKUP(L120,[18]пр.взв!$B$7:$K$70,10,0),"")</f>
        <v/>
      </c>
      <c r="U120" s="51"/>
      <c r="V120" s="50"/>
    </row>
    <row r="121" spans="1:22">
      <c r="A121" s="47">
        <v>4</v>
      </c>
      <c r="B121" s="64"/>
      <c r="C121" s="48" t="str">
        <f>IFERROR(VLOOKUP(A121,[17]пр.взв!$B$7:$H$70,2,0),"")</f>
        <v>МОЖЕЙКО Алексей Викторович</v>
      </c>
      <c r="D121" s="49"/>
      <c r="E121" s="49"/>
      <c r="F121" s="50"/>
      <c r="G121" s="51" t="str">
        <f>IFERROR(VLOOKUP(A121,[17]пр.взв!$B$7:$H$70,5,0),"")</f>
        <v>Томская, Томск</v>
      </c>
      <c r="H121" s="50"/>
      <c r="I121" s="52" t="str">
        <f>IFERROR(VLOOKUP(A121,[17]пр.взв!$B$7:$K$70,10,0),"")</f>
        <v>1р</v>
      </c>
      <c r="J121" s="51"/>
      <c r="K121" s="50"/>
      <c r="M121" s="47">
        <v>4</v>
      </c>
      <c r="N121" s="48" t="str">
        <f>IFERROR(VLOOKUP(L121,[18]пр.взв!$B$7:$H$70,2,0),"")</f>
        <v/>
      </c>
      <c r="O121" s="49"/>
      <c r="P121" s="49"/>
      <c r="Q121" s="50"/>
      <c r="R121" s="51" t="str">
        <f>IFERROR(VLOOKUP(L121,[18]пр.взв!$B$7:$H$70,5,0),"")</f>
        <v/>
      </c>
      <c r="S121" s="50"/>
      <c r="T121" s="52" t="str">
        <f>IFERROR(VLOOKUP(L121,[18]пр.взв!$B$7:$K$70,10,0),"")</f>
        <v/>
      </c>
      <c r="U121" s="51"/>
      <c r="V121" s="50"/>
    </row>
    <row r="122" spans="1:22">
      <c r="A122" s="47">
        <v>5</v>
      </c>
      <c r="B122" s="64"/>
      <c r="C122" s="48" t="str">
        <f>IFERROR(VLOOKUP(A122,[17]пр.взв!$B$7:$H$70,2,0),"")</f>
        <v>НАЗЫРОВ Алексей Аскатович</v>
      </c>
      <c r="D122" s="49"/>
      <c r="E122" s="49"/>
      <c r="F122" s="50"/>
      <c r="G122" s="51" t="str">
        <f>IFERROR(VLOOKUP(A122,[17]пр.взв!$B$7:$H$70,5,0),"")</f>
        <v>Иркутская, Братск, МО</v>
      </c>
      <c r="H122" s="50"/>
      <c r="I122" s="52" t="str">
        <f>IFERROR(VLOOKUP(A122,[17]пр.взв!$B$7:$K$70,10,0),"")</f>
        <v>1р</v>
      </c>
      <c r="J122" s="51"/>
      <c r="K122" s="50"/>
      <c r="M122" s="47">
        <v>5</v>
      </c>
      <c r="N122" s="48" t="str">
        <f>IFERROR(VLOOKUP(L122,[18]пр.взв!$B$7:$H$70,2,0),"")</f>
        <v/>
      </c>
      <c r="O122" s="49"/>
      <c r="P122" s="49"/>
      <c r="Q122" s="50"/>
      <c r="R122" s="51" t="str">
        <f>IFERROR(VLOOKUP(L122,[18]пр.взв!$B$7:$H$70,5,0),"")</f>
        <v/>
      </c>
      <c r="S122" s="50"/>
      <c r="T122" s="52" t="str">
        <f>IFERROR(VLOOKUP(L122,[18]пр.взв!$B$7:$K$70,10,0),"")</f>
        <v/>
      </c>
      <c r="U122" s="51"/>
      <c r="V122" s="50"/>
    </row>
    <row r="123" spans="1:22">
      <c r="A123" s="47"/>
      <c r="B123" s="64"/>
      <c r="C123" s="48" t="str">
        <f>IFERROR(VLOOKUP(A123,[17]пр.взв!$B$7:$H$70,2,0),"")</f>
        <v/>
      </c>
      <c r="D123" s="49"/>
      <c r="E123" s="49"/>
      <c r="F123" s="50"/>
      <c r="G123" s="51" t="str">
        <f>IFERROR(VLOOKUP(A123,[17]пр.взв!$B$7:$H$70,5,0),"")</f>
        <v/>
      </c>
      <c r="H123" s="50"/>
      <c r="I123" s="52" t="str">
        <f>IFERROR(VLOOKUP(A123,[17]пр.взв!$B$7:$K$70,10,0),"")</f>
        <v/>
      </c>
      <c r="J123" s="51"/>
      <c r="K123" s="50"/>
      <c r="M123" s="47">
        <v>6</v>
      </c>
      <c r="N123" s="48" t="str">
        <f>IFERROR(VLOOKUP(L123,[18]пр.взв!$B$7:$H$70,2,0),"")</f>
        <v/>
      </c>
      <c r="O123" s="49"/>
      <c r="P123" s="49"/>
      <c r="Q123" s="50"/>
      <c r="R123" s="51" t="str">
        <f>IFERROR(VLOOKUP(L123,[18]пр.взв!$B$7:$H$70,5,0),"")</f>
        <v/>
      </c>
      <c r="S123" s="50"/>
      <c r="T123" s="52" t="str">
        <f>IFERROR(VLOOKUP(L123,[18]пр.взв!$B$7:$K$70,10,0),"")</f>
        <v/>
      </c>
      <c r="U123" s="51"/>
      <c r="V123" s="50"/>
    </row>
    <row r="124" spans="1:22">
      <c r="A124" s="65"/>
      <c r="B124" s="66"/>
      <c r="C124" s="48" t="str">
        <f>IFERROR(VLOOKUP(A124,[17]пр.взв!$B$7:$H$70,2,0),"")</f>
        <v/>
      </c>
      <c r="D124" s="49"/>
      <c r="E124" s="49"/>
      <c r="F124" s="50"/>
      <c r="G124" s="51" t="str">
        <f>IFERROR(VLOOKUP(A124,[17]пр.взв!$B$7:$H$70,5,0),"")</f>
        <v/>
      </c>
      <c r="H124" s="50"/>
      <c r="I124" s="52" t="str">
        <f>IFERROR(VLOOKUP(A124,[17]пр.взв!$B$7:$K$70,10,0),"")</f>
        <v/>
      </c>
      <c r="J124" s="51"/>
      <c r="K124" s="50"/>
      <c r="M124" s="47">
        <v>7</v>
      </c>
      <c r="N124" s="48" t="str">
        <f>IFERROR(VLOOKUP(L124,[18]пр.взв!$B$7:$H$70,2,0),"")</f>
        <v/>
      </c>
      <c r="O124" s="49"/>
      <c r="P124" s="49"/>
      <c r="Q124" s="50"/>
      <c r="R124" s="51" t="str">
        <f>IFERROR(VLOOKUP(L124,[18]пр.взв!$B$7:$H$70,5,0),"")</f>
        <v/>
      </c>
      <c r="S124" s="50"/>
      <c r="T124" s="52" t="str">
        <f>IFERROR(VLOOKUP(L124,[18]пр.взв!$B$7:$K$70,10,0),"")</f>
        <v/>
      </c>
      <c r="U124" s="51"/>
      <c r="V124" s="50"/>
    </row>
    <row r="126" spans="1:22">
      <c r="F126" s="31" t="s">
        <v>67</v>
      </c>
      <c r="H126" s="34" t="s">
        <v>68</v>
      </c>
      <c r="I126" s="34"/>
      <c r="J126" s="34"/>
      <c r="K126" s="34"/>
      <c r="Q126" s="31" t="s">
        <v>67</v>
      </c>
      <c r="S126" s="34" t="s">
        <v>94</v>
      </c>
      <c r="T126" s="34"/>
      <c r="U126" s="34"/>
      <c r="V126" s="34"/>
    </row>
    <row r="127" spans="1:22">
      <c r="A127" s="31" t="str">
        <f>[1]реквизиты!$A$6</f>
        <v>Гл. судья, судья ВК</v>
      </c>
      <c r="I127" s="35" t="s">
        <v>69</v>
      </c>
      <c r="T127" s="35" t="s">
        <v>69</v>
      </c>
    </row>
    <row r="128" spans="1:22">
      <c r="E128" s="31" t="s">
        <v>70</v>
      </c>
      <c r="F128" s="34"/>
      <c r="G128" s="34"/>
      <c r="H128" s="34"/>
      <c r="I128" s="34" t="str">
        <f>[1]реквизиты!$G$6</f>
        <v>М.Г. Стенников</v>
      </c>
      <c r="J128" s="34"/>
      <c r="K128" s="34"/>
      <c r="M128" s="31" t="str">
        <f>[1]реквизиты!$A$6</f>
        <v>Гл. судья, судья ВК</v>
      </c>
      <c r="P128" s="31" t="s">
        <v>70</v>
      </c>
      <c r="Q128" s="34"/>
      <c r="R128" s="34"/>
      <c r="S128" s="34"/>
      <c r="T128" s="34" t="str">
        <f>[1]реквизиты!$G$6</f>
        <v>М.Г. Стенников</v>
      </c>
      <c r="U128" s="34"/>
      <c r="V128" s="34"/>
    </row>
    <row r="129" spans="1:22">
      <c r="A129" s="31" t="str">
        <f>[1]реквизиты!$A$8</f>
        <v>Гл. секретарь, судья ВК</v>
      </c>
      <c r="G129" s="35" t="s">
        <v>71</v>
      </c>
      <c r="J129" s="53" t="s">
        <v>72</v>
      </c>
      <c r="R129" s="35" t="s">
        <v>71</v>
      </c>
      <c r="U129" s="53" t="s">
        <v>72</v>
      </c>
    </row>
    <row r="130" spans="1:22">
      <c r="E130" s="41" t="s">
        <v>70</v>
      </c>
      <c r="F130" s="34"/>
      <c r="G130" s="34"/>
      <c r="H130" s="34"/>
      <c r="I130" s="34" t="str">
        <f>[1]реквизиты!$G$8</f>
        <v>Д.П. Сапунов</v>
      </c>
      <c r="J130" s="34"/>
      <c r="K130" s="34"/>
      <c r="M130" s="31" t="str">
        <f>[1]реквизиты!$A$8</f>
        <v>Гл. секретарь, судья ВК</v>
      </c>
      <c r="P130" s="41" t="s">
        <v>70</v>
      </c>
      <c r="Q130" s="34"/>
      <c r="R130" s="34"/>
      <c r="S130" s="34"/>
      <c r="T130" s="34" t="str">
        <f>[1]реквизиты!$G$8</f>
        <v>Д.П. Сапунов</v>
      </c>
      <c r="U130" s="34"/>
      <c r="V130" s="34"/>
    </row>
    <row r="131" spans="1:22">
      <c r="G131" s="35" t="s">
        <v>71</v>
      </c>
      <c r="J131" s="53" t="s">
        <v>72</v>
      </c>
      <c r="R131" s="35" t="s">
        <v>71</v>
      </c>
      <c r="U131" s="53" t="s">
        <v>72</v>
      </c>
    </row>
    <row r="134" spans="1:22">
      <c r="D134" s="256" t="s">
        <v>7</v>
      </c>
      <c r="E134" s="256"/>
      <c r="F134" s="256"/>
      <c r="G134" s="256"/>
      <c r="H134" s="256"/>
      <c r="O134" s="256" t="s">
        <v>7</v>
      </c>
      <c r="P134" s="256"/>
      <c r="Q134" s="256"/>
      <c r="R134" s="256"/>
      <c r="S134" s="256"/>
    </row>
    <row r="136" spans="1:22" ht="15.6">
      <c r="E136" s="257" t="s">
        <v>32</v>
      </c>
      <c r="F136" s="257"/>
      <c r="G136" s="257"/>
      <c r="P136" s="257" t="s">
        <v>32</v>
      </c>
      <c r="Q136" s="257"/>
      <c r="R136" s="257"/>
    </row>
    <row r="138" spans="1:22">
      <c r="A138" s="32" t="s">
        <v>33</v>
      </c>
      <c r="B138" s="32"/>
      <c r="C138" s="32"/>
      <c r="D138" s="33" t="str">
        <f>мс!C27</f>
        <v>ПЕТРОВ Святослав Васильевич</v>
      </c>
      <c r="E138" s="33"/>
      <c r="F138" s="33"/>
      <c r="G138" s="33"/>
      <c r="H138" s="33"/>
      <c r="I138" s="33"/>
      <c r="J138" s="33"/>
      <c r="K138" s="34"/>
      <c r="M138" s="32" t="s">
        <v>33</v>
      </c>
      <c r="N138" s="32"/>
      <c r="O138" s="33"/>
      <c r="P138" s="33"/>
      <c r="Q138" s="33"/>
      <c r="R138" s="33"/>
      <c r="S138" s="33"/>
      <c r="T138" s="33"/>
      <c r="U138" s="33"/>
      <c r="V138" s="34"/>
    </row>
    <row r="139" spans="1:22">
      <c r="F139" s="35" t="s">
        <v>34</v>
      </c>
      <c r="Q139" s="35" t="s">
        <v>34</v>
      </c>
    </row>
    <row r="140" spans="1:22" ht="26.25" customHeight="1">
      <c r="A140" s="31" t="s">
        <v>35</v>
      </c>
      <c r="F140" s="259" t="str">
        <f>призеры!$A$3</f>
        <v>Первенство Уральского федерального округа по самбо среди юниоров 1998-99г.р.</v>
      </c>
      <c r="G140" s="259"/>
      <c r="H140" s="259"/>
      <c r="I140" s="259"/>
      <c r="J140" s="259"/>
      <c r="K140" s="259"/>
      <c r="M140" s="31" t="s">
        <v>35</v>
      </c>
      <c r="Q140" s="259" t="str">
        <f>призеры!$A$3</f>
        <v>Первенство Уральского федерального округа по самбо среди юниоров 1998-99г.р.</v>
      </c>
      <c r="R140" s="259"/>
      <c r="S140" s="259"/>
      <c r="T140" s="259"/>
      <c r="U140" s="259"/>
      <c r="V140" s="259"/>
    </row>
    <row r="141" spans="1:22">
      <c r="G141" s="35" t="s">
        <v>36</v>
      </c>
      <c r="R141" s="35" t="s">
        <v>36</v>
      </c>
    </row>
    <row r="142" spans="1:22">
      <c r="A142" s="31" t="s">
        <v>37</v>
      </c>
      <c r="D142" s="256" t="str">
        <f>[1]реквизиты!$F$11</f>
        <v>14-16 декабря 2017г.</v>
      </c>
      <c r="E142" s="256"/>
      <c r="F142" s="256"/>
      <c r="G142" s="34"/>
      <c r="H142" s="31" t="s">
        <v>38</v>
      </c>
      <c r="I142" s="256" t="str">
        <f>[1]реквизиты!$D$11</f>
        <v>г.Верхняя Пышма</v>
      </c>
      <c r="J142" s="256"/>
      <c r="K142" s="34"/>
      <c r="M142" s="31" t="s">
        <v>37</v>
      </c>
      <c r="O142" s="256" t="str">
        <f>[1]реквизиты!$F$11</f>
        <v>14-16 декабря 2017г.</v>
      </c>
      <c r="P142" s="256"/>
      <c r="Q142" s="256"/>
      <c r="R142" s="34"/>
      <c r="S142" s="31" t="s">
        <v>38</v>
      </c>
      <c r="T142" s="256" t="str">
        <f>[1]реквизиты!$D$11</f>
        <v>г.Верхняя Пышма</v>
      </c>
      <c r="U142" s="256"/>
      <c r="V142" s="34"/>
    </row>
    <row r="143" spans="1:22">
      <c r="D143" s="35" t="s">
        <v>39</v>
      </c>
      <c r="J143" s="35" t="s">
        <v>40</v>
      </c>
      <c r="O143" s="35" t="s">
        <v>39</v>
      </c>
      <c r="U143" s="35" t="s">
        <v>40</v>
      </c>
    </row>
    <row r="144" spans="1:22">
      <c r="A144" s="36"/>
      <c r="B144" s="36"/>
      <c r="C144" s="36"/>
      <c r="D144" s="31" t="s">
        <v>96</v>
      </c>
      <c r="F144" s="34" t="str">
        <f>мс!A27</f>
        <v>св100</v>
      </c>
      <c r="G144" s="34"/>
      <c r="H144" s="37" t="s">
        <v>42</v>
      </c>
      <c r="M144" s="36"/>
      <c r="N144" s="36"/>
      <c r="O144" s="31" t="s">
        <v>41</v>
      </c>
      <c r="Q144" s="34"/>
      <c r="R144" s="34"/>
      <c r="S144" s="37" t="s">
        <v>42</v>
      </c>
    </row>
    <row r="145" spans="1:22">
      <c r="A145" s="36"/>
      <c r="B145" s="36"/>
      <c r="C145" s="36"/>
      <c r="D145" s="38"/>
      <c r="E145" s="36"/>
      <c r="F145" s="36"/>
      <c r="M145" s="36"/>
      <c r="N145" s="36"/>
      <c r="O145" s="38"/>
      <c r="P145" s="36"/>
      <c r="Q145" s="36"/>
    </row>
    <row r="146" spans="1:22">
      <c r="A146" s="31" t="s">
        <v>43</v>
      </c>
      <c r="C146" s="40" t="str">
        <f>мс!B27</f>
        <v>1</v>
      </c>
      <c r="D146" s="34"/>
      <c r="E146" s="31" t="s">
        <v>44</v>
      </c>
      <c r="F146" s="54">
        <f>мс!F27</f>
        <v>8</v>
      </c>
      <c r="G146" s="260" t="s">
        <v>45</v>
      </c>
      <c r="H146" s="260"/>
      <c r="I146" s="260"/>
      <c r="J146" s="260"/>
      <c r="K146" s="260"/>
      <c r="M146" s="31" t="s">
        <v>43</v>
      </c>
      <c r="N146" s="34">
        <v>1</v>
      </c>
      <c r="O146" s="34"/>
      <c r="P146" s="31" t="s">
        <v>44</v>
      </c>
      <c r="Q146" s="39"/>
      <c r="R146" s="260" t="s">
        <v>95</v>
      </c>
      <c r="S146" s="260"/>
      <c r="T146" s="260"/>
      <c r="U146" s="260"/>
      <c r="V146" s="260"/>
    </row>
    <row r="147" spans="1:22">
      <c r="A147" s="260" t="str">
        <f>мс!H27</f>
        <v xml:space="preserve">Алтайский, Иркутская, Кемеровская, Красноярский, Р.Бурятия, Томская, , , , </v>
      </c>
      <c r="B147" s="260"/>
      <c r="C147" s="260"/>
      <c r="D147" s="260"/>
      <c r="E147" s="260"/>
      <c r="F147" s="260"/>
      <c r="G147" s="260"/>
      <c r="H147" s="260"/>
      <c r="I147" s="260"/>
      <c r="J147" s="260"/>
      <c r="K147" s="260"/>
      <c r="M147" s="260"/>
      <c r="N147" s="260"/>
      <c r="O147" s="260"/>
      <c r="P147" s="260"/>
      <c r="Q147" s="260"/>
      <c r="R147" s="260"/>
      <c r="S147" s="260"/>
      <c r="T147" s="260"/>
      <c r="U147" s="260"/>
      <c r="V147" s="260"/>
    </row>
    <row r="148" spans="1:22">
      <c r="A148" s="31" t="s">
        <v>47</v>
      </c>
      <c r="D148" s="31" t="s">
        <v>48</v>
      </c>
      <c r="E148" s="42"/>
      <c r="F148" s="41" t="s">
        <v>49</v>
      </c>
      <c r="G148" s="37" t="s">
        <v>50</v>
      </c>
      <c r="M148" s="31" t="s">
        <v>47</v>
      </c>
      <c r="O148" s="31" t="s">
        <v>48</v>
      </c>
      <c r="P148" s="42"/>
      <c r="Q148" s="41" t="s">
        <v>49</v>
      </c>
      <c r="R148" s="37" t="s">
        <v>50</v>
      </c>
    </row>
    <row r="149" spans="1:22" ht="13.8" thickBo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</row>
    <row r="150" spans="1:22">
      <c r="A150" s="44" t="s">
        <v>51</v>
      </c>
      <c r="B150" s="62"/>
      <c r="C150" s="261" t="s">
        <v>52</v>
      </c>
      <c r="D150" s="262"/>
      <c r="E150" s="262"/>
      <c r="F150" s="263"/>
      <c r="G150" s="45" t="s">
        <v>53</v>
      </c>
      <c r="H150" s="46"/>
      <c r="I150" s="44" t="s">
        <v>54</v>
      </c>
      <c r="J150" s="264"/>
      <c r="K150" s="265"/>
      <c r="M150" s="44" t="s">
        <v>51</v>
      </c>
      <c r="N150" s="261" t="s">
        <v>52</v>
      </c>
      <c r="O150" s="262"/>
      <c r="P150" s="262"/>
      <c r="Q150" s="263"/>
      <c r="R150" s="45" t="s">
        <v>53</v>
      </c>
      <c r="S150" s="46"/>
      <c r="T150" s="44" t="s">
        <v>54</v>
      </c>
      <c r="U150" s="264"/>
      <c r="V150" s="265"/>
    </row>
    <row r="151" spans="1:22">
      <c r="A151" s="47">
        <v>1</v>
      </c>
      <c r="B151" s="64"/>
      <c r="C151" s="48" t="str">
        <f>IFERROR(VLOOKUP(A151,[12]пр.взв!$B$7:$H$70,2,0),"")</f>
        <v>КАРМАНОВ Александр Дмитриевич</v>
      </c>
      <c r="D151" s="48"/>
      <c r="E151" s="48"/>
      <c r="F151" s="48"/>
      <c r="G151" s="48" t="str">
        <f>IFERROR(VLOOKUP(A151,[12]пр.взв!$B$7:$H$70,5,0),"")</f>
        <v>Кемеровская, Прокопьевск</v>
      </c>
      <c r="H151" s="48"/>
      <c r="I151" s="48" t="str">
        <f>IFERROR(VLOOKUP(A151,[12]пр.взв!$B$7:$K$70,10,0),"")</f>
        <v>1р</v>
      </c>
      <c r="J151" s="51"/>
      <c r="K151" s="50"/>
      <c r="M151" s="47">
        <v>1</v>
      </c>
      <c r="N151" s="48"/>
      <c r="O151" s="49"/>
      <c r="P151" s="49"/>
      <c r="Q151" s="50"/>
      <c r="R151" s="51"/>
      <c r="S151" s="50"/>
      <c r="T151" s="52"/>
      <c r="U151" s="51"/>
      <c r="V151" s="50"/>
    </row>
    <row r="152" spans="1:22">
      <c r="A152" s="47">
        <v>2</v>
      </c>
      <c r="B152" s="64"/>
      <c r="C152" s="48" t="str">
        <f>IFERROR(VLOOKUP(A152,[12]пр.взв!$B$7:$H$70,2,0),"")</f>
        <v>КОЛМАКОВ Степан Иванович</v>
      </c>
      <c r="D152" s="48"/>
      <c r="E152" s="48"/>
      <c r="F152" s="48"/>
      <c r="G152" s="48" t="str">
        <f>IFERROR(VLOOKUP(A152,[12]пр.взв!$B$7:$H$70,5,0),"")</f>
        <v>Иркутская, Шелехов, МО</v>
      </c>
      <c r="H152" s="48"/>
      <c r="I152" s="48" t="str">
        <f>IFERROR(VLOOKUP(A152,[12]пр.взв!$B$7:$K$70,10,0),"")</f>
        <v>1р</v>
      </c>
      <c r="J152" s="51"/>
      <c r="K152" s="50"/>
      <c r="M152" s="47">
        <v>2</v>
      </c>
      <c r="N152" s="48"/>
      <c r="O152" s="49"/>
      <c r="P152" s="49"/>
      <c r="Q152" s="50"/>
      <c r="R152" s="51"/>
      <c r="S152" s="50"/>
      <c r="T152" s="52"/>
      <c r="U152" s="51"/>
      <c r="V152" s="50"/>
    </row>
    <row r="153" spans="1:22">
      <c r="A153" s="47">
        <v>3</v>
      </c>
      <c r="B153" s="64"/>
      <c r="C153" s="48" t="str">
        <f>IFERROR(VLOOKUP(A153,[12]пр.взв!$B$7:$H$70,2,0),"")</f>
        <v>КУЗНЕЦОВ Александр Александрович</v>
      </c>
      <c r="D153" s="48"/>
      <c r="E153" s="48"/>
      <c r="F153" s="48"/>
      <c r="G153" s="48" t="str">
        <f>IFERROR(VLOOKUP(A153,[12]пр.взв!$B$7:$H$70,5,0),"")</f>
        <v>Красноярский, Сосновоборск, МО</v>
      </c>
      <c r="H153" s="48"/>
      <c r="I153" s="48" t="str">
        <f>IFERROR(VLOOKUP(A153,[12]пр.взв!$B$7:$K$70,10,0),"")</f>
        <v>2р</v>
      </c>
      <c r="J153" s="51"/>
      <c r="K153" s="50"/>
      <c r="M153" s="47">
        <v>3</v>
      </c>
      <c r="N153" s="48"/>
      <c r="O153" s="49"/>
      <c r="P153" s="49"/>
      <c r="Q153" s="50"/>
      <c r="R153" s="51"/>
      <c r="S153" s="50"/>
      <c r="T153" s="52"/>
      <c r="U153" s="51"/>
      <c r="V153" s="50"/>
    </row>
    <row r="154" spans="1:22">
      <c r="A154" s="47">
        <v>4</v>
      </c>
      <c r="B154" s="64"/>
      <c r="C154" s="48" t="str">
        <f>IFERROR(VLOOKUP(A154,[12]пр.взв!$B$7:$H$70,2,0),"")</f>
        <v>ЛОНЧАКОВ Григорий Иванович</v>
      </c>
      <c r="D154" s="48"/>
      <c r="E154" s="48"/>
      <c r="F154" s="48"/>
      <c r="G154" s="48" t="str">
        <f>IFERROR(VLOOKUP(A154,[12]пр.взв!$B$7:$H$70,5,0),"")</f>
        <v>Р.Бурятия, Улан-Удэ, МО</v>
      </c>
      <c r="H154" s="48"/>
      <c r="I154" s="48" t="str">
        <f>IFERROR(VLOOKUP(A154,[12]пр.взв!$B$7:$K$70,10,0),"")</f>
        <v>1р</v>
      </c>
      <c r="J154" s="51"/>
      <c r="K154" s="50"/>
      <c r="M154" s="47">
        <v>4</v>
      </c>
      <c r="N154" s="48"/>
      <c r="O154" s="49"/>
      <c r="P154" s="49"/>
      <c r="Q154" s="50"/>
      <c r="R154" s="48"/>
      <c r="S154" s="50"/>
      <c r="T154" s="52"/>
      <c r="U154" s="51"/>
      <c r="V154" s="50"/>
    </row>
    <row r="155" spans="1:22">
      <c r="A155" s="47">
        <v>5</v>
      </c>
      <c r="B155" s="64"/>
      <c r="C155" s="48" t="str">
        <f>IFERROR(VLOOKUP(A155,[12]пр.взв!$B$7:$H$70,2,0),"")</f>
        <v>МАЛЫГИН Александр Николаевич</v>
      </c>
      <c r="D155" s="48"/>
      <c r="E155" s="48"/>
      <c r="F155" s="48"/>
      <c r="G155" s="48" t="str">
        <f>IFERROR(VLOOKUP(A155,[12]пр.взв!$B$7:$H$70,5,0),"")</f>
        <v>Алтайский, Бийск, МО</v>
      </c>
      <c r="H155" s="48"/>
      <c r="I155" s="48" t="str">
        <f>IFERROR(VLOOKUP(A155,[12]пр.взв!$B$7:$K$70,10,0),"")</f>
        <v>1р</v>
      </c>
      <c r="J155" s="51"/>
      <c r="K155" s="50"/>
      <c r="M155" s="47">
        <v>5</v>
      </c>
      <c r="N155" s="48"/>
      <c r="O155" s="49"/>
      <c r="P155" s="49"/>
      <c r="Q155" s="50"/>
      <c r="R155" s="51"/>
      <c r="S155" s="50"/>
      <c r="T155" s="52"/>
      <c r="U155" s="51"/>
      <c r="V155" s="50"/>
    </row>
    <row r="156" spans="1:22">
      <c r="A156" s="47"/>
      <c r="B156" s="64"/>
      <c r="C156" s="48" t="str">
        <f>IFERROR(VLOOKUP(A156,[12]пр.взв!$B$7:$H$70,2,0),"")</f>
        <v/>
      </c>
      <c r="D156" s="48"/>
      <c r="E156" s="48"/>
      <c r="F156" s="48"/>
      <c r="G156" s="48" t="str">
        <f>IFERROR(VLOOKUP(A156,[12]пр.взв!$B$7:$H$70,5,0),"")</f>
        <v/>
      </c>
      <c r="H156" s="48"/>
      <c r="I156" s="48" t="str">
        <f>IFERROR(VLOOKUP(A156,[12]пр.взв!$B$7:$K$70,10,0),"")</f>
        <v/>
      </c>
      <c r="J156" s="51"/>
      <c r="K156" s="50"/>
      <c r="M156" s="47">
        <v>6</v>
      </c>
      <c r="N156" s="51"/>
      <c r="O156" s="49"/>
      <c r="P156" s="49"/>
      <c r="Q156" s="50"/>
      <c r="R156" s="51"/>
      <c r="S156" s="50"/>
      <c r="T156" s="52"/>
      <c r="U156" s="51"/>
      <c r="V156" s="50"/>
    </row>
    <row r="157" spans="1:22">
      <c r="A157" s="65"/>
      <c r="B157" s="66"/>
      <c r="C157" s="48" t="str">
        <f>IFERROR(VLOOKUP(A157,[12]пр.взв!$B$7:$H$70,2,0),"")</f>
        <v/>
      </c>
      <c r="D157" s="48"/>
      <c r="E157" s="48"/>
      <c r="F157" s="48"/>
      <c r="G157" s="48" t="str">
        <f>IFERROR(VLOOKUP(A157,[12]пр.взв!$B$7:$H$70,5,0),"")</f>
        <v/>
      </c>
      <c r="H157" s="48"/>
      <c r="I157" s="48" t="str">
        <f>IFERROR(VLOOKUP(A157,[12]пр.взв!$B$7:$K$70,10,0),"")</f>
        <v/>
      </c>
      <c r="J157" s="51"/>
      <c r="K157" s="50"/>
      <c r="M157" s="47">
        <v>7</v>
      </c>
      <c r="N157" s="51"/>
      <c r="O157" s="49"/>
      <c r="P157" s="49"/>
      <c r="Q157" s="50"/>
      <c r="R157" s="51"/>
      <c r="S157" s="50"/>
      <c r="T157" s="52"/>
      <c r="U157" s="51"/>
      <c r="V157" s="50"/>
    </row>
    <row r="159" spans="1:22">
      <c r="F159" s="31" t="s">
        <v>67</v>
      </c>
      <c r="H159" s="34" t="s">
        <v>68</v>
      </c>
      <c r="I159" s="34"/>
      <c r="J159" s="34"/>
      <c r="K159" s="34"/>
      <c r="Q159" s="31" t="s">
        <v>67</v>
      </c>
      <c r="S159" s="34"/>
      <c r="T159" s="34"/>
      <c r="U159" s="34"/>
      <c r="V159" s="34"/>
    </row>
    <row r="160" spans="1:22">
      <c r="A160" s="31" t="str">
        <f>[1]реквизиты!$A$6</f>
        <v>Гл. судья, судья ВК</v>
      </c>
      <c r="I160" s="35" t="s">
        <v>69</v>
      </c>
      <c r="T160" s="35" t="s">
        <v>69</v>
      </c>
    </row>
    <row r="161" spans="1:22">
      <c r="E161" s="31" t="s">
        <v>70</v>
      </c>
      <c r="F161" s="34"/>
      <c r="G161" s="34"/>
      <c r="H161" s="34"/>
      <c r="I161" s="34" t="str">
        <f>I94</f>
        <v>М.Г. Стенников</v>
      </c>
      <c r="J161" s="34"/>
      <c r="K161" s="34"/>
      <c r="M161" s="31" t="str">
        <f>[1]реквизиты!$A$6</f>
        <v>Гл. судья, судья ВК</v>
      </c>
      <c r="P161" s="31" t="s">
        <v>70</v>
      </c>
      <c r="Q161" s="34"/>
      <c r="R161" s="34"/>
      <c r="S161" s="34"/>
      <c r="T161" s="34" t="str">
        <f>T94</f>
        <v>М.Г. Стенников</v>
      </c>
      <c r="U161" s="34"/>
      <c r="V161" s="34"/>
    </row>
    <row r="162" spans="1:22">
      <c r="A162" s="31" t="str">
        <f>[1]реквизиты!$A$8</f>
        <v>Гл. секретарь, судья ВК</v>
      </c>
      <c r="G162" s="35" t="s">
        <v>71</v>
      </c>
      <c r="J162" s="53" t="s">
        <v>72</v>
      </c>
      <c r="R162" s="35" t="s">
        <v>71</v>
      </c>
      <c r="U162" s="53" t="s">
        <v>72</v>
      </c>
    </row>
    <row r="163" spans="1:22">
      <c r="E163" s="41" t="s">
        <v>70</v>
      </c>
      <c r="F163" s="34"/>
      <c r="G163" s="34"/>
      <c r="H163" s="34"/>
      <c r="I163" s="34" t="str">
        <f>I96</f>
        <v>Д.П. Сапунов</v>
      </c>
      <c r="J163" s="34"/>
      <c r="K163" s="34"/>
      <c r="M163" s="31" t="str">
        <f>[1]реквизиты!$A$8</f>
        <v>Гл. секретарь, судья ВК</v>
      </c>
      <c r="P163" s="41" t="s">
        <v>70</v>
      </c>
      <c r="Q163" s="34"/>
      <c r="R163" s="34"/>
      <c r="S163" s="34"/>
      <c r="T163" s="34" t="str">
        <f>T96</f>
        <v>Д.П. Сапунов</v>
      </c>
      <c r="U163" s="34"/>
      <c r="V163" s="34"/>
    </row>
    <row r="164" spans="1:22">
      <c r="G164" s="35" t="s">
        <v>71</v>
      </c>
      <c r="J164" s="53" t="s">
        <v>72</v>
      </c>
      <c r="R164" s="35" t="s">
        <v>71</v>
      </c>
      <c r="U164" s="53" t="s">
        <v>72</v>
      </c>
    </row>
  </sheetData>
  <mergeCells count="99">
    <mergeCell ref="G85:I85"/>
    <mergeCell ref="G86:I86"/>
    <mergeCell ref="G87:I87"/>
    <mergeCell ref="R84:T84"/>
    <mergeCell ref="G17:I17"/>
    <mergeCell ref="G18:I18"/>
    <mergeCell ref="G19:I19"/>
    <mergeCell ref="G20:I20"/>
    <mergeCell ref="G21:I21"/>
    <mergeCell ref="G83:I83"/>
    <mergeCell ref="G84:I84"/>
    <mergeCell ref="A80:K80"/>
    <mergeCell ref="M80:V80"/>
    <mergeCell ref="C83:F83"/>
    <mergeCell ref="N83:Q83"/>
    <mergeCell ref="R83:T83"/>
    <mergeCell ref="A147:K147"/>
    <mergeCell ref="M147:V147"/>
    <mergeCell ref="C150:F150"/>
    <mergeCell ref="J150:K150"/>
    <mergeCell ref="N150:Q150"/>
    <mergeCell ref="U150:V150"/>
    <mergeCell ref="D142:F142"/>
    <mergeCell ref="I142:J142"/>
    <mergeCell ref="O142:Q142"/>
    <mergeCell ref="T142:U142"/>
    <mergeCell ref="G146:K146"/>
    <mergeCell ref="R146:V146"/>
    <mergeCell ref="D134:H134"/>
    <mergeCell ref="O134:S134"/>
    <mergeCell ref="E136:G136"/>
    <mergeCell ref="P136:R136"/>
    <mergeCell ref="F140:K140"/>
    <mergeCell ref="Q140:V140"/>
    <mergeCell ref="A114:K114"/>
    <mergeCell ref="M114:V114"/>
    <mergeCell ref="C117:F117"/>
    <mergeCell ref="J117:K117"/>
    <mergeCell ref="N117:Q117"/>
    <mergeCell ref="U117:V117"/>
    <mergeCell ref="D109:F109"/>
    <mergeCell ref="I109:J109"/>
    <mergeCell ref="O109:Q109"/>
    <mergeCell ref="T109:U109"/>
    <mergeCell ref="G113:K113"/>
    <mergeCell ref="R113:V113"/>
    <mergeCell ref="D101:H101"/>
    <mergeCell ref="O101:S101"/>
    <mergeCell ref="E103:G103"/>
    <mergeCell ref="P103:R103"/>
    <mergeCell ref="F107:K107"/>
    <mergeCell ref="Q107:V107"/>
    <mergeCell ref="D75:F75"/>
    <mergeCell ref="I75:J75"/>
    <mergeCell ref="O75:Q75"/>
    <mergeCell ref="T75:U75"/>
    <mergeCell ref="G79:K79"/>
    <mergeCell ref="R79:V79"/>
    <mergeCell ref="D67:H67"/>
    <mergeCell ref="O67:S67"/>
    <mergeCell ref="E69:G69"/>
    <mergeCell ref="P69:R69"/>
    <mergeCell ref="F73:K73"/>
    <mergeCell ref="Q73:V73"/>
    <mergeCell ref="A47:K47"/>
    <mergeCell ref="M47:V47"/>
    <mergeCell ref="C50:F50"/>
    <mergeCell ref="J50:K50"/>
    <mergeCell ref="N50:Q50"/>
    <mergeCell ref="U50:V50"/>
    <mergeCell ref="D42:F42"/>
    <mergeCell ref="I42:J42"/>
    <mergeCell ref="O42:Q42"/>
    <mergeCell ref="T42:U42"/>
    <mergeCell ref="G46:K46"/>
    <mergeCell ref="R46:V46"/>
    <mergeCell ref="D34:H34"/>
    <mergeCell ref="O34:S34"/>
    <mergeCell ref="E36:G36"/>
    <mergeCell ref="P36:R36"/>
    <mergeCell ref="F40:K40"/>
    <mergeCell ref="Q40:V40"/>
    <mergeCell ref="A14:K14"/>
    <mergeCell ref="M14:V14"/>
    <mergeCell ref="C17:F17"/>
    <mergeCell ref="N17:Q17"/>
    <mergeCell ref="U17:V17"/>
    <mergeCell ref="D9:F9"/>
    <mergeCell ref="I9:J9"/>
    <mergeCell ref="O9:Q9"/>
    <mergeCell ref="T9:U9"/>
    <mergeCell ref="G13:K13"/>
    <mergeCell ref="R13:V13"/>
    <mergeCell ref="D1:H1"/>
    <mergeCell ref="O1:S1"/>
    <mergeCell ref="E3:G3"/>
    <mergeCell ref="P3:R3"/>
    <mergeCell ref="F7:K7"/>
    <mergeCell ref="Q7:V7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6"/>
  <sheetViews>
    <sheetView zoomScale="75" zoomScaleNormal="75" workbookViewId="0">
      <selection activeCell="C9" sqref="C9:C10"/>
    </sheetView>
  </sheetViews>
  <sheetFormatPr defaultRowHeight="13.2"/>
  <cols>
    <col min="1" max="1" width="8.44140625" customWidth="1"/>
    <col min="2" max="2" width="6.44140625" customWidth="1"/>
    <col min="3" max="3" width="25.33203125" customWidth="1"/>
    <col min="4" max="4" width="12.88671875" customWidth="1"/>
    <col min="5" max="5" width="21.44140625" customWidth="1"/>
    <col min="6" max="6" width="11.44140625" customWidth="1"/>
    <col min="7" max="7" width="8" customWidth="1"/>
    <col min="8" max="8" width="40.109375" customWidth="1"/>
  </cols>
  <sheetData>
    <row r="1" spans="1:8" ht="21">
      <c r="A1" s="180" t="s">
        <v>7</v>
      </c>
      <c r="B1" s="180"/>
      <c r="C1" s="180"/>
      <c r="D1" s="180"/>
      <c r="E1" s="180"/>
      <c r="F1" s="180"/>
      <c r="G1" s="180"/>
      <c r="H1" s="180"/>
    </row>
    <row r="2" spans="1:8" ht="15.6">
      <c r="A2" s="166" t="s">
        <v>25</v>
      </c>
      <c r="B2" s="166"/>
      <c r="C2" s="166"/>
      <c r="D2" s="166"/>
      <c r="E2" s="166"/>
      <c r="F2" s="166"/>
      <c r="G2" s="166"/>
      <c r="H2" s="166"/>
    </row>
    <row r="3" spans="1:8" ht="22.8">
      <c r="A3" s="250" t="str">
        <f>призеры!A3</f>
        <v>Первенство Уральского федерального округа по самбо среди юниоров 1998-99г.р.</v>
      </c>
      <c r="B3" s="250"/>
      <c r="C3" s="250"/>
      <c r="D3" s="250"/>
      <c r="E3" s="250"/>
      <c r="F3" s="250"/>
      <c r="G3" s="250"/>
      <c r="H3" s="250"/>
    </row>
    <row r="4" spans="1:8" ht="16.2" thickBot="1">
      <c r="A4" s="166" t="str">
        <f>призеры!A4</f>
        <v>15-16  декабря 2017г.                                              г.Верхняя Пышма</v>
      </c>
      <c r="B4" s="166"/>
      <c r="C4" s="166"/>
      <c r="D4" s="166"/>
      <c r="E4" s="166"/>
      <c r="F4" s="166"/>
      <c r="G4" s="166"/>
      <c r="H4" s="166"/>
    </row>
    <row r="5" spans="1:8">
      <c r="A5" s="251" t="s">
        <v>26</v>
      </c>
      <c r="B5" s="253" t="s">
        <v>0</v>
      </c>
      <c r="C5" s="169" t="s">
        <v>1</v>
      </c>
      <c r="D5" s="169" t="s">
        <v>2</v>
      </c>
      <c r="E5" s="169" t="s">
        <v>27</v>
      </c>
      <c r="F5" s="253" t="s">
        <v>28</v>
      </c>
      <c r="G5" s="247" t="s">
        <v>29</v>
      </c>
      <c r="H5" s="182" t="s">
        <v>30</v>
      </c>
    </row>
    <row r="6" spans="1:8" ht="13.8" thickBot="1">
      <c r="A6" s="252"/>
      <c r="B6" s="254"/>
      <c r="C6" s="255"/>
      <c r="D6" s="255"/>
      <c r="E6" s="255"/>
      <c r="F6" s="254"/>
      <c r="G6" s="248"/>
      <c r="H6" s="249"/>
    </row>
    <row r="7" spans="1:8">
      <c r="A7" s="225" t="s">
        <v>31</v>
      </c>
      <c r="B7" s="226"/>
      <c r="C7" s="226"/>
      <c r="D7" s="226"/>
      <c r="E7" s="226"/>
      <c r="F7" s="226"/>
      <c r="G7" s="226"/>
      <c r="H7" s="227"/>
    </row>
    <row r="8" spans="1:8" ht="13.8" thickBot="1">
      <c r="A8" s="228"/>
      <c r="B8" s="229"/>
      <c r="C8" s="229"/>
      <c r="D8" s="229"/>
      <c r="E8" s="229"/>
      <c r="F8" s="229"/>
      <c r="G8" s="229"/>
      <c r="H8" s="230"/>
    </row>
    <row r="9" spans="1:8" ht="12.75" customHeight="1">
      <c r="A9" s="210">
        <v>52</v>
      </c>
      <c r="B9" s="253" t="s">
        <v>4</v>
      </c>
      <c r="C9" s="275" t="str">
        <f>призеры!C15</f>
        <v>АБДУЛЛАЕВ Хаял Юсифович</v>
      </c>
      <c r="D9" s="275" t="str">
        <f>призеры!D15</f>
        <v>01.01.98, МС</v>
      </c>
      <c r="E9" s="275" t="str">
        <f>призеры!F15</f>
        <v>Свердловская, В-Пышма, КС "УГМК"</v>
      </c>
      <c r="F9" s="277">
        <v>8</v>
      </c>
      <c r="G9" s="277">
        <v>4</v>
      </c>
      <c r="H9" s="220" t="s">
        <v>141</v>
      </c>
    </row>
    <row r="10" spans="1:8" ht="12.75" customHeight="1">
      <c r="A10" s="273"/>
      <c r="B10" s="274"/>
      <c r="C10" s="276"/>
      <c r="D10" s="276"/>
      <c r="E10" s="276"/>
      <c r="F10" s="243"/>
      <c r="G10" s="243"/>
      <c r="H10" s="233"/>
    </row>
    <row r="11" spans="1:8" ht="12.75" customHeight="1">
      <c r="A11" s="273">
        <v>57</v>
      </c>
      <c r="B11" s="274" t="s">
        <v>4</v>
      </c>
      <c r="C11" s="276" t="str">
        <f>призеры!C22</f>
        <v>ЧАБАРОВ Геннадий Андреевич</v>
      </c>
      <c r="D11" s="276" t="str">
        <f>призеры!D22</f>
        <v>14.01.99, КМС</v>
      </c>
      <c r="E11" s="276" t="str">
        <f>призеры!F22</f>
        <v>Свердловская, В-Пышма, КС "УГМК"</v>
      </c>
      <c r="F11" s="278">
        <v>11</v>
      </c>
      <c r="G11" s="279"/>
      <c r="H11" s="233" t="s">
        <v>147</v>
      </c>
    </row>
    <row r="12" spans="1:8" ht="12.75" customHeight="1">
      <c r="A12" s="273"/>
      <c r="B12" s="274"/>
      <c r="C12" s="276"/>
      <c r="D12" s="276"/>
      <c r="E12" s="276"/>
      <c r="F12" s="243"/>
      <c r="G12" s="243"/>
      <c r="H12" s="233"/>
    </row>
    <row r="13" spans="1:8" ht="12.75" customHeight="1">
      <c r="A13" s="273">
        <v>62</v>
      </c>
      <c r="B13" s="274" t="s">
        <v>4</v>
      </c>
      <c r="C13" s="276" t="str">
        <f>призеры!C29</f>
        <v>КАМАЕВ Дмитрий Евгеньевич</v>
      </c>
      <c r="D13" s="276" t="str">
        <f>призеры!D29</f>
        <v>07.10.98, МС</v>
      </c>
      <c r="E13" s="276" t="str">
        <f>призеры!F29</f>
        <v>Свердловская, В-Пышма, КС "УГМК"</v>
      </c>
      <c r="F13" s="279">
        <f>[13]пр.взв!$AH$7</f>
        <v>0</v>
      </c>
      <c r="G13" s="240">
        <v>6</v>
      </c>
      <c r="H13" s="233" t="str">
        <f>CONCATENATE([13]пр.взв!$Y$7,", ",[13]пр.взв!$Y$8,", ",[13]пр.взв!$Y$9,", ",[13]пр.взв!$Y$10,", ",[13]пр.взв!$Y$11,", ",[13]пр.взв!$Y$12,", ",[13]пр.взв!$Y$13,", ",[13]пр.взв!$Y$14,", ",[13]пр.взв!$Y$15,", ",[13]пр.взв!$Y$16)</f>
        <v xml:space="preserve">, , , , , , , , , </v>
      </c>
    </row>
    <row r="14" spans="1:8" ht="12.75" customHeight="1">
      <c r="A14" s="273"/>
      <c r="B14" s="274"/>
      <c r="C14" s="276"/>
      <c r="D14" s="276"/>
      <c r="E14" s="276"/>
      <c r="F14" s="243"/>
      <c r="G14" s="240"/>
      <c r="H14" s="233"/>
    </row>
    <row r="15" spans="1:8" ht="12.75" customHeight="1">
      <c r="A15" s="273">
        <v>68</v>
      </c>
      <c r="B15" s="274" t="s">
        <v>4</v>
      </c>
      <c r="C15" s="276" t="str">
        <f>призеры!C36</f>
        <v>АБРАМОВСКИХ Данил Евгеньевич</v>
      </c>
      <c r="D15" s="276" t="str">
        <f>призеры!D36</f>
        <v>24.04.98, МС</v>
      </c>
      <c r="E15" s="276" t="str">
        <f>призеры!F36</f>
        <v>Курганская, Курган, УОР</v>
      </c>
      <c r="F15" s="278">
        <f>[14]пр.взв!$AH$7</f>
        <v>61</v>
      </c>
      <c r="G15" s="279">
        <v>8</v>
      </c>
      <c r="H15" s="233" t="str">
        <f>CONCATENATE([14]пр.взв!$Y$7,", ",[14]пр.взв!$Y$8,", ",[14]пр.взв!$Y$9,", ",[14]пр.взв!$Y$10,", ",[14]пр.взв!$Y$11,", ",[14]пр.взв!$Y$12,", ",[14]пр.взв!$Y$13,", ",[14]пр.взв!$Y$14,", ",[14]пр.взв!$Y$15,", ",[14]пр.взв!$Y$16)</f>
        <v>Алтайский, Забайкальский, Иркутская, Кемеровская, Красноярский, Новосибирская, Р.Алтай, Р.Бурятия, Р.Тыва, Томская</v>
      </c>
    </row>
    <row r="16" spans="1:8" ht="12.75" customHeight="1">
      <c r="A16" s="273"/>
      <c r="B16" s="274"/>
      <c r="C16" s="276"/>
      <c r="D16" s="276"/>
      <c r="E16" s="276"/>
      <c r="F16" s="243"/>
      <c r="G16" s="243"/>
      <c r="H16" s="233"/>
    </row>
    <row r="17" spans="1:10" ht="12.75" hidden="1" customHeight="1">
      <c r="A17" s="284"/>
      <c r="B17" s="285"/>
      <c r="C17" s="287"/>
      <c r="D17" s="287"/>
      <c r="E17" s="287"/>
      <c r="F17" s="278">
        <f>[14]пр.взв!$AH$7</f>
        <v>61</v>
      </c>
      <c r="G17" s="289"/>
      <c r="H17" s="233" t="str">
        <f>CONCATENATE([14]пр.взв!$Y$7,", ",[14]пр.взв!$Y$8,", ",[14]пр.взв!$Y$9,", ",[14]пр.взв!$Y$10,", ",[14]пр.взв!$Y$11,", ",[14]пр.взв!$Y$17,", ",[14]пр.взв!$Y$13,", ",[14]пр.взв!$Y$14,", ",[14]пр.взв!$Y$15,", ",[14]пр.взв!$Y$16)</f>
        <v>Алтайский, Забайкальский, Иркутская, Кемеровская, Красноярский, , Р.Алтай, Р.Бурятия, Р.Тыва, Томская</v>
      </c>
    </row>
    <row r="18" spans="1:10" ht="20.25" hidden="1" customHeight="1">
      <c r="A18" s="200"/>
      <c r="B18" s="286"/>
      <c r="C18" s="288"/>
      <c r="D18" s="288"/>
      <c r="E18" s="288"/>
      <c r="F18" s="243"/>
      <c r="G18" s="231"/>
      <c r="H18" s="233"/>
    </row>
    <row r="19" spans="1:10">
      <c r="A19" s="273">
        <v>74</v>
      </c>
      <c r="B19" s="236" t="s">
        <v>4</v>
      </c>
      <c r="C19" s="245" t="str">
        <f>призеры!C43</f>
        <v>НУРИЕВ Ильгар Фарсатович</v>
      </c>
      <c r="D19" s="245" t="str">
        <f>призеры!D43</f>
        <v>24.02.99, КМС</v>
      </c>
      <c r="E19" s="245" t="str">
        <f>призеры!F43</f>
        <v>Курганская, Курган, СШОР№2</v>
      </c>
      <c r="F19" s="278">
        <f>[15]пр.взв!$AH$7</f>
        <v>20</v>
      </c>
      <c r="G19" s="240">
        <v>4</v>
      </c>
      <c r="H19" s="233" t="str">
        <f>CONCATENATE([15]пр.взв!$Y$7,", ",[15]пр.взв!$Y$8,", ",[15]пр.взв!$Y$9,", ",[15]пр.взв!$Y$10,", ",[15]пр.взв!$Y$11,", ",[15]пр.взв!$Y$12,", ",[15]пр.взв!$Y$13,", ",[15]пр.взв!$Y$14,", ",[15]пр.взв!$Y$15,", ",[15]пр.взв!$Y$16)</f>
        <v xml:space="preserve">Алтайский, Иркутская, Кемеровская, Красноярский, Новосибирская, Р.Алтай, Р.Бурятия, Р.Тыва, Томская, </v>
      </c>
    </row>
    <row r="20" spans="1:10">
      <c r="A20" s="273"/>
      <c r="B20" s="236"/>
      <c r="C20" s="245"/>
      <c r="D20" s="245"/>
      <c r="E20" s="245"/>
      <c r="F20" s="243"/>
      <c r="G20" s="240"/>
      <c r="H20" s="233"/>
    </row>
    <row r="21" spans="1:10" ht="12.75" customHeight="1">
      <c r="A21" s="273">
        <v>82</v>
      </c>
      <c r="B21" s="236" t="s">
        <v>4</v>
      </c>
      <c r="C21" s="245" t="str">
        <f>призеры!C50</f>
        <v>ПОНОМАРЕВ Никита Владимирович</v>
      </c>
      <c r="D21" s="245" t="str">
        <f>призеры!D50</f>
        <v>05.06.99, КМС</v>
      </c>
      <c r="E21" s="245" t="str">
        <f>призеры!F50</f>
        <v>Курганская, Куртамыш, СШОР№2</v>
      </c>
      <c r="F21" s="278">
        <f>[16]пр.взв!$AH$7</f>
        <v>20</v>
      </c>
      <c r="G21" s="279">
        <v>5</v>
      </c>
      <c r="H21" s="233" t="str">
        <f>CONCATENATE([16]пр.взв!$Y$7,", ",[16]пр.взв!$Y$8,", ",[16]пр.взв!$Y$9,", ",[16]пр.взв!$Y$10,", ",[16]пр.взв!$Y$11,", ",[16]пр.взв!$Y$12,", ",[16]пр.взв!$Y$13,", ",[16]пр.взв!$Y$14,", ",[16]пр.взв!$Y$15,", ",[16]пр.взв!$Y$16)</f>
        <v xml:space="preserve">Алтайский, Иркутская, Кемеровская, Красноярский, Новосибирская, Р.Алтай, Р.Бурятия, Р.Тыва, Томская, </v>
      </c>
    </row>
    <row r="22" spans="1:10">
      <c r="A22" s="273"/>
      <c r="B22" s="236"/>
      <c r="C22" s="245"/>
      <c r="D22" s="245"/>
      <c r="E22" s="245"/>
      <c r="F22" s="243"/>
      <c r="G22" s="243"/>
      <c r="H22" s="233"/>
    </row>
    <row r="23" spans="1:10" ht="12.75" customHeight="1">
      <c r="A23" s="273">
        <v>90</v>
      </c>
      <c r="B23" s="236" t="s">
        <v>4</v>
      </c>
      <c r="C23" s="245" t="str">
        <f>призеры!C57</f>
        <v>ШУВАЕВ Дмитрий Сергеевич</v>
      </c>
      <c r="D23" s="245" t="str">
        <f>призеры!D57</f>
        <v>31.01.98, МС</v>
      </c>
      <c r="E23" s="245" t="str">
        <f>призеры!F57</f>
        <v>Свердловская, В-Пышма, КС "УГМК"</v>
      </c>
      <c r="F23" s="278">
        <f>[17]пр.взв!$AH$7</f>
        <v>20</v>
      </c>
      <c r="G23" s="240"/>
      <c r="H23" s="233" t="str">
        <f>CONCATENATE([17]пр.взв!$Y$7,", ",[17]пр.взв!$Y$8,", ",[17]пр.взв!$Y$9,", ",[17]пр.взв!$Y$10,", ",[17]пр.взв!$Y$11,", ",[17]пр.взв!$Y$12,", ",[17]пр.взв!$Y$13,", ",[17]пр.взв!$Y$14,", ",[17]пр.взв!$Y$15,", ",[17]пр.взв!$Y$16)</f>
        <v xml:space="preserve">Алтайский, Иркутская, Кемеровская, Красноярский, Новосибирская, Р.Алтай, Р.Бурятия, Р.Тыва, Томская, </v>
      </c>
    </row>
    <row r="24" spans="1:10">
      <c r="A24" s="273"/>
      <c r="B24" s="236"/>
      <c r="C24" s="245"/>
      <c r="D24" s="245"/>
      <c r="E24" s="245"/>
      <c r="F24" s="243"/>
      <c r="G24" s="240"/>
      <c r="H24" s="233"/>
    </row>
    <row r="25" spans="1:10" ht="12.75" customHeight="1">
      <c r="A25" s="273">
        <v>100</v>
      </c>
      <c r="B25" s="236" t="s">
        <v>4</v>
      </c>
      <c r="C25" s="280" t="str">
        <f>призеры!C64</f>
        <v>ПОЗНАХИРКО Глеб Игоревич</v>
      </c>
      <c r="D25" s="280" t="str">
        <f>призеры!D64</f>
        <v>20.04.99, КМС</v>
      </c>
      <c r="E25" s="280" t="str">
        <f>призеры!F64</f>
        <v>Свердловская, В-Пышма, КС "УГМК"</v>
      </c>
      <c r="F25" s="278">
        <f>[18]пр.взв!$AH$7</f>
        <v>8</v>
      </c>
      <c r="G25" s="279"/>
      <c r="H25" s="233" t="str">
        <f>CONCATENATE([18]пр.взв!$Y$7,", ",[18]пр.взв!$Y$8,", ",[18]пр.взв!$Y$9,", ",[18]пр.взв!$Y$10,", ",[18]пр.взв!$Y$11,", ",[18]пр.взв!$Y$12,", ",[18]пр.взв!$Y$13,", ",[18]пр.взв!$Y$14,", ",[18]пр.взв!$Y$15,", ",[18]пр.взв!$Y$16)</f>
        <v xml:space="preserve">Алтайский, Иркутская, Кемеровская, Красноярский, Р.Бурятия, Томская, , , , </v>
      </c>
    </row>
    <row r="26" spans="1:10" ht="13.5" customHeight="1">
      <c r="A26" s="273"/>
      <c r="B26" s="236"/>
      <c r="C26" s="280"/>
      <c r="D26" s="280"/>
      <c r="E26" s="280"/>
      <c r="F26" s="243"/>
      <c r="G26" s="243"/>
      <c r="H26" s="233"/>
    </row>
    <row r="27" spans="1:10" ht="12.75" customHeight="1">
      <c r="A27" s="200" t="s">
        <v>114</v>
      </c>
      <c r="B27" s="202" t="s">
        <v>4</v>
      </c>
      <c r="C27" s="282" t="str">
        <f>призеры!C71</f>
        <v>ПЕТРОВ Святослав Васильевич</v>
      </c>
      <c r="D27" s="282" t="str">
        <f>призеры!D71</f>
        <v>29.07.99, КМС</v>
      </c>
      <c r="E27" s="282" t="str">
        <f>призеры!F71</f>
        <v>Свердловская, В-Пышма, КС "УГМК"</v>
      </c>
      <c r="F27" s="279">
        <f>[12]пр.взв!$AH$7</f>
        <v>8</v>
      </c>
      <c r="G27" s="279"/>
      <c r="H27" s="233" t="str">
        <f>[12]пр.взв!$Y$7&amp;", "&amp;[12]пр.взв!$Y$8&amp;", "&amp;[12]пр.взв!$Y$9&amp;", "&amp;[12]пр.взв!$Y$10&amp;", "&amp;[12]пр.взв!$Y$11&amp;", "&amp;[12]пр.взв!$Y$12&amp;", "&amp;[12]пр.взв!$Y$13&amp;", "&amp;[12]пр.взв!$Y$14&amp;", "&amp;[12]пр.взв!$Y$15&amp;", "&amp;[12]пр.взв!$Y$16</f>
        <v xml:space="preserve">Алтайский, Иркутская, Кемеровская, Красноярский, Р.Бурятия, Томская, , , , </v>
      </c>
      <c r="J27" s="63" t="s">
        <v>131</v>
      </c>
    </row>
    <row r="28" spans="1:10" ht="13.5" customHeight="1" thickBot="1">
      <c r="A28" s="201"/>
      <c r="B28" s="203"/>
      <c r="C28" s="283"/>
      <c r="D28" s="283"/>
      <c r="E28" s="283"/>
      <c r="F28" s="232"/>
      <c r="G28" s="232"/>
      <c r="H28" s="199"/>
    </row>
    <row r="29" spans="1:10" ht="12.75" hidden="1" customHeight="1">
      <c r="A29" s="210">
        <v>68</v>
      </c>
      <c r="B29" s="211" t="s">
        <v>4</v>
      </c>
      <c r="C29" s="281" t="s">
        <v>115</v>
      </c>
      <c r="D29" s="214" t="s">
        <v>116</v>
      </c>
      <c r="E29" s="216" t="s">
        <v>117</v>
      </c>
      <c r="F29" s="218" t="s">
        <v>118</v>
      </c>
      <c r="G29" s="218" t="s">
        <v>13</v>
      </c>
      <c r="H29" s="220" t="str">
        <f>CONCATENATE([18]пр.взв!$AA$7,[18]пр.взв!$AM$7,[18]пр.взв!$AA$8,[18]пр.взв!$AM$7,[18]пр.взв!$AA$9,[18]пр.взв!$AM$7,[18]пр.взв!$AA$10,[18]пр.взв!$AM$7,[18]пр.взв!$AA$11,[18]пр.взв!$AM$7,[18]пр.взв!$AA$12,[18]пр.взв!$AM$7,[18]пр.взв!$AA$13,[18]пр.взв!$AM$7,[18]пр.взв!$AA$14,[18]пр.взв!$AM$7,[18]пр.взв!$AA$15,[18]пр.взв!$AM$7,[18]пр.взв!$AA$16)</f>
        <v xml:space="preserve">   1    </v>
      </c>
    </row>
    <row r="30" spans="1:10" ht="12.75" hidden="1" customHeight="1" thickBot="1">
      <c r="A30" s="201"/>
      <c r="B30" s="203"/>
      <c r="C30" s="246"/>
      <c r="D30" s="215"/>
      <c r="E30" s="217"/>
      <c r="F30" s="232"/>
      <c r="G30" s="232"/>
      <c r="H30" s="233"/>
    </row>
    <row r="31" spans="1:10" hidden="1">
      <c r="A31" s="234"/>
      <c r="B31" s="202" t="s">
        <v>4</v>
      </c>
      <c r="C31" s="237"/>
      <c r="D31" s="239"/>
      <c r="E31" s="241"/>
      <c r="F31" s="231"/>
      <c r="G31" s="231"/>
      <c r="H31" s="244"/>
    </row>
    <row r="32" spans="1:10" hidden="1">
      <c r="A32" s="235"/>
      <c r="B32" s="236"/>
      <c r="C32" s="238"/>
      <c r="D32" s="240"/>
      <c r="E32" s="242"/>
      <c r="F32" s="243"/>
      <c r="G32" s="243"/>
      <c r="H32" s="245"/>
    </row>
    <row r="33" spans="1:8">
      <c r="A33" s="225" t="s">
        <v>119</v>
      </c>
      <c r="B33" s="226"/>
      <c r="C33" s="226"/>
      <c r="D33" s="226"/>
      <c r="E33" s="226"/>
      <c r="F33" s="226"/>
      <c r="G33" s="226"/>
      <c r="H33" s="227"/>
    </row>
    <row r="34" spans="1:8" ht="13.8" thickBot="1">
      <c r="A34" s="228"/>
      <c r="B34" s="229"/>
      <c r="C34" s="229"/>
      <c r="D34" s="229"/>
      <c r="E34" s="229"/>
      <c r="F34" s="229"/>
      <c r="G34" s="229"/>
      <c r="H34" s="230"/>
    </row>
    <row r="35" spans="1:8">
      <c r="A35" s="210">
        <v>52</v>
      </c>
      <c r="B35" s="211" t="s">
        <v>4</v>
      </c>
      <c r="C35" s="212" t="s">
        <v>120</v>
      </c>
      <c r="D35" s="214" t="s">
        <v>121</v>
      </c>
      <c r="E35" s="216" t="s">
        <v>122</v>
      </c>
      <c r="F35" s="218" t="s">
        <v>123</v>
      </c>
      <c r="G35" s="214">
        <v>4</v>
      </c>
      <c r="H35" s="220" t="s">
        <v>124</v>
      </c>
    </row>
    <row r="36" spans="1:8" ht="13.8" thickBot="1">
      <c r="A36" s="201"/>
      <c r="B36" s="203"/>
      <c r="C36" s="213"/>
      <c r="D36" s="215"/>
      <c r="E36" s="217"/>
      <c r="F36" s="219"/>
      <c r="G36" s="219"/>
      <c r="H36" s="199"/>
    </row>
    <row r="37" spans="1:8">
      <c r="A37" s="210">
        <v>57</v>
      </c>
      <c r="B37" s="211" t="s">
        <v>4</v>
      </c>
      <c r="C37" s="222" t="s">
        <v>125</v>
      </c>
      <c r="D37" s="223" t="s">
        <v>126</v>
      </c>
      <c r="E37" s="224" t="s">
        <v>127</v>
      </c>
      <c r="F37" s="221" t="s">
        <v>128</v>
      </c>
      <c r="G37" s="221" t="s">
        <v>99</v>
      </c>
      <c r="H37" s="220" t="s">
        <v>129</v>
      </c>
    </row>
    <row r="38" spans="1:8" ht="13.8" thickBot="1">
      <c r="A38" s="201"/>
      <c r="B38" s="203"/>
      <c r="C38" s="205"/>
      <c r="D38" s="207"/>
      <c r="E38" s="209"/>
      <c r="F38" s="197"/>
      <c r="G38" s="197"/>
      <c r="H38" s="199"/>
    </row>
    <row r="39" spans="1:8">
      <c r="A39" s="210">
        <v>62</v>
      </c>
      <c r="B39" s="211" t="s">
        <v>4</v>
      </c>
      <c r="C39" s="212" t="s">
        <v>120</v>
      </c>
      <c r="D39" s="214" t="s">
        <v>121</v>
      </c>
      <c r="E39" s="216" t="s">
        <v>122</v>
      </c>
      <c r="F39" s="218" t="s">
        <v>123</v>
      </c>
      <c r="G39" s="214">
        <v>4</v>
      </c>
      <c r="H39" s="220" t="s">
        <v>124</v>
      </c>
    </row>
    <row r="40" spans="1:8" ht="13.8" thickBot="1">
      <c r="A40" s="201"/>
      <c r="B40" s="203"/>
      <c r="C40" s="213"/>
      <c r="D40" s="215"/>
      <c r="E40" s="217"/>
      <c r="F40" s="219"/>
      <c r="G40" s="219"/>
      <c r="H40" s="199"/>
    </row>
    <row r="41" spans="1:8">
      <c r="A41" s="200">
        <v>68</v>
      </c>
      <c r="B41" s="202" t="s">
        <v>4</v>
      </c>
      <c r="C41" s="204"/>
      <c r="D41" s="206"/>
      <c r="E41" s="208"/>
      <c r="F41" s="196"/>
      <c r="G41" s="196"/>
      <c r="H41" s="198" t="s">
        <v>130</v>
      </c>
    </row>
    <row r="42" spans="1:8" ht="13.8" thickBot="1">
      <c r="A42" s="201"/>
      <c r="B42" s="203"/>
      <c r="C42" s="205"/>
      <c r="D42" s="207"/>
      <c r="E42" s="209"/>
      <c r="F42" s="197"/>
      <c r="G42" s="197"/>
      <c r="H42" s="199"/>
    </row>
    <row r="43" spans="1:8">
      <c r="A43" s="210">
        <v>74</v>
      </c>
      <c r="B43" s="211" t="s">
        <v>4</v>
      </c>
      <c r="C43" s="212" t="s">
        <v>120</v>
      </c>
      <c r="D43" s="214" t="s">
        <v>121</v>
      </c>
      <c r="E43" s="216" t="s">
        <v>122</v>
      </c>
      <c r="F43" s="218" t="s">
        <v>123</v>
      </c>
      <c r="G43" s="214">
        <v>4</v>
      </c>
      <c r="H43" s="220" t="s">
        <v>124</v>
      </c>
    </row>
    <row r="44" spans="1:8" ht="13.8" thickBot="1">
      <c r="A44" s="201"/>
      <c r="B44" s="203"/>
      <c r="C44" s="213"/>
      <c r="D44" s="215"/>
      <c r="E44" s="217"/>
      <c r="F44" s="219"/>
      <c r="G44" s="219"/>
      <c r="H44" s="199"/>
    </row>
    <row r="45" spans="1:8">
      <c r="A45" s="200">
        <v>82</v>
      </c>
      <c r="B45" s="202" t="s">
        <v>4</v>
      </c>
      <c r="C45" s="204"/>
      <c r="D45" s="206"/>
      <c r="E45" s="208"/>
      <c r="F45" s="196"/>
      <c r="G45" s="196"/>
      <c r="H45" s="198" t="s">
        <v>130</v>
      </c>
    </row>
    <row r="46" spans="1:8" ht="13.8" thickBot="1">
      <c r="A46" s="201"/>
      <c r="B46" s="203"/>
      <c r="C46" s="205"/>
      <c r="D46" s="207"/>
      <c r="E46" s="209"/>
      <c r="F46" s="197"/>
      <c r="G46" s="197"/>
      <c r="H46" s="199"/>
    </row>
    <row r="47" spans="1:8">
      <c r="A47" s="210">
        <v>90</v>
      </c>
      <c r="B47" s="211" t="s">
        <v>4</v>
      </c>
      <c r="C47" s="212" t="s">
        <v>120</v>
      </c>
      <c r="D47" s="214" t="s">
        <v>121</v>
      </c>
      <c r="E47" s="216" t="s">
        <v>122</v>
      </c>
      <c r="F47" s="218" t="s">
        <v>123</v>
      </c>
      <c r="G47" s="214">
        <v>4</v>
      </c>
      <c r="H47" s="220" t="s">
        <v>124</v>
      </c>
    </row>
    <row r="48" spans="1:8" ht="13.8" thickBot="1">
      <c r="A48" s="201"/>
      <c r="B48" s="203"/>
      <c r="C48" s="213"/>
      <c r="D48" s="215"/>
      <c r="E48" s="217"/>
      <c r="F48" s="219"/>
      <c r="G48" s="219"/>
      <c r="H48" s="199"/>
    </row>
    <row r="49" spans="1:8">
      <c r="A49" s="200">
        <v>100</v>
      </c>
      <c r="B49" s="202" t="s">
        <v>4</v>
      </c>
      <c r="C49" s="204"/>
      <c r="D49" s="206"/>
      <c r="E49" s="208"/>
      <c r="F49" s="196"/>
      <c r="G49" s="196"/>
      <c r="H49" s="198" t="s">
        <v>130</v>
      </c>
    </row>
    <row r="50" spans="1:8" ht="13.8" thickBot="1">
      <c r="A50" s="201"/>
      <c r="B50" s="203"/>
      <c r="C50" s="205"/>
      <c r="D50" s="207"/>
      <c r="E50" s="209"/>
      <c r="F50" s="197"/>
      <c r="G50" s="197"/>
      <c r="H50" s="199"/>
    </row>
    <row r="51" spans="1:8">
      <c r="A51" s="200" t="s">
        <v>114</v>
      </c>
      <c r="B51" s="202" t="s">
        <v>4</v>
      </c>
      <c r="C51" s="204"/>
      <c r="D51" s="206"/>
      <c r="E51" s="208"/>
      <c r="F51" s="196"/>
      <c r="G51" s="196"/>
      <c r="H51" s="198" t="s">
        <v>130</v>
      </c>
    </row>
    <row r="52" spans="1:8" ht="13.8" thickBot="1">
      <c r="A52" s="201"/>
      <c r="B52" s="203"/>
      <c r="C52" s="205"/>
      <c r="D52" s="207"/>
      <c r="E52" s="209"/>
      <c r="F52" s="197"/>
      <c r="G52" s="197"/>
      <c r="H52" s="199"/>
    </row>
    <row r="53" spans="1:8" ht="15.6">
      <c r="B53" s="12"/>
      <c r="C53" s="3"/>
      <c r="D53" s="4"/>
      <c r="E53" s="5"/>
      <c r="F53" s="55"/>
      <c r="G53" s="55"/>
      <c r="H53" s="3"/>
    </row>
    <row r="54" spans="1:8" ht="15.6">
      <c r="B54" s="56" t="str">
        <f>призеры!B79</f>
        <v>Гл. судья, судья ВК</v>
      </c>
      <c r="C54" s="57"/>
      <c r="D54" s="57"/>
      <c r="E54" s="57"/>
      <c r="F54" s="192" t="str">
        <f>призеры!F79</f>
        <v>М.Г. Стенников</v>
      </c>
      <c r="G54" s="192"/>
      <c r="H54" s="58" t="str">
        <f>призеры!F80</f>
        <v>/г.Курган/</v>
      </c>
    </row>
    <row r="55" spans="1:8" ht="15.6">
      <c r="B55" s="59"/>
      <c r="C55" s="60"/>
      <c r="D55" s="60"/>
      <c r="E55" s="60"/>
      <c r="F55" s="192"/>
      <c r="G55" s="192"/>
      <c r="H55" s="60"/>
    </row>
    <row r="56" spans="1:8" ht="15.6">
      <c r="B56" s="59" t="str">
        <f>призеры!B81</f>
        <v>Гл. секретарь, судья ВК</v>
      </c>
      <c r="C56" s="60"/>
      <c r="D56" s="60"/>
      <c r="E56" s="60"/>
      <c r="F56" s="192" t="str">
        <f>призеры!F81</f>
        <v>Д.П. Сапунов</v>
      </c>
      <c r="G56" s="192"/>
      <c r="H56" s="61" t="str">
        <f>призеры!F82</f>
        <v>/Качканар/</v>
      </c>
    </row>
  </sheetData>
  <mergeCells count="185">
    <mergeCell ref="A17:A18"/>
    <mergeCell ref="B17:B18"/>
    <mergeCell ref="C17:C18"/>
    <mergeCell ref="D17:D18"/>
    <mergeCell ref="E17:E18"/>
    <mergeCell ref="F17:F18"/>
    <mergeCell ref="G17:G18"/>
    <mergeCell ref="H17:H18"/>
    <mergeCell ref="G51:G52"/>
    <mergeCell ref="H51:H52"/>
    <mergeCell ref="G45:G46"/>
    <mergeCell ref="H45:H46"/>
    <mergeCell ref="H49:H50"/>
    <mergeCell ref="A47:A48"/>
    <mergeCell ref="B47:B48"/>
    <mergeCell ref="C47:C48"/>
    <mergeCell ref="D47:D48"/>
    <mergeCell ref="E47:E48"/>
    <mergeCell ref="F47:F48"/>
    <mergeCell ref="A45:A46"/>
    <mergeCell ref="B45:B46"/>
    <mergeCell ref="C45:C46"/>
    <mergeCell ref="D45:D46"/>
    <mergeCell ref="E45:E46"/>
    <mergeCell ref="F54:G54"/>
    <mergeCell ref="F55:G55"/>
    <mergeCell ref="F56:G56"/>
    <mergeCell ref="A51:A52"/>
    <mergeCell ref="B51:B52"/>
    <mergeCell ref="C51:C52"/>
    <mergeCell ref="D51:D52"/>
    <mergeCell ref="E51:E52"/>
    <mergeCell ref="F51:F52"/>
    <mergeCell ref="F45:F46"/>
    <mergeCell ref="G47:G48"/>
    <mergeCell ref="H47:H48"/>
    <mergeCell ref="A49:A50"/>
    <mergeCell ref="B49:B50"/>
    <mergeCell ref="C49:C50"/>
    <mergeCell ref="D49:D50"/>
    <mergeCell ref="E49:E50"/>
    <mergeCell ref="F49:F50"/>
    <mergeCell ref="G49:G50"/>
    <mergeCell ref="G41:G42"/>
    <mergeCell ref="B41:B42"/>
    <mergeCell ref="C41:C42"/>
    <mergeCell ref="D41:D42"/>
    <mergeCell ref="E41:E42"/>
    <mergeCell ref="H41:H42"/>
    <mergeCell ref="A43:A44"/>
    <mergeCell ref="B43:B44"/>
    <mergeCell ref="C43:C44"/>
    <mergeCell ref="D43:D44"/>
    <mergeCell ref="E43:E44"/>
    <mergeCell ref="F43:F44"/>
    <mergeCell ref="G43:G44"/>
    <mergeCell ref="H43:H44"/>
    <mergeCell ref="A41:A42"/>
    <mergeCell ref="F41:F42"/>
    <mergeCell ref="A39:A40"/>
    <mergeCell ref="B39:B40"/>
    <mergeCell ref="C39:C40"/>
    <mergeCell ref="D39:D40"/>
    <mergeCell ref="E39:E40"/>
    <mergeCell ref="F39:F40"/>
    <mergeCell ref="G39:G40"/>
    <mergeCell ref="H39:H40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G35:G36"/>
    <mergeCell ref="H35:H36"/>
    <mergeCell ref="G37:G38"/>
    <mergeCell ref="H37:H38"/>
    <mergeCell ref="A31:A32"/>
    <mergeCell ref="B31:B32"/>
    <mergeCell ref="C31:C32"/>
    <mergeCell ref="D31:D32"/>
    <mergeCell ref="E31:E32"/>
    <mergeCell ref="F31:F32"/>
    <mergeCell ref="G31:G32"/>
    <mergeCell ref="H31:H32"/>
    <mergeCell ref="A33:H34"/>
    <mergeCell ref="G27:G28"/>
    <mergeCell ref="H27:H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H29:H30"/>
    <mergeCell ref="G23:G24"/>
    <mergeCell ref="H23:H24"/>
    <mergeCell ref="A25:A26"/>
    <mergeCell ref="B25:B26"/>
    <mergeCell ref="C25:C26"/>
    <mergeCell ref="D25:D26"/>
    <mergeCell ref="E25:E26"/>
    <mergeCell ref="F25:F26"/>
    <mergeCell ref="G25:G26"/>
    <mergeCell ref="H25:H26"/>
    <mergeCell ref="A23:A24"/>
    <mergeCell ref="B23:B24"/>
    <mergeCell ref="C23:C24"/>
    <mergeCell ref="D23:D24"/>
    <mergeCell ref="E23:E24"/>
    <mergeCell ref="F23:F24"/>
    <mergeCell ref="G19:G20"/>
    <mergeCell ref="H19:H20"/>
    <mergeCell ref="A21:A22"/>
    <mergeCell ref="B21:B22"/>
    <mergeCell ref="C21:C22"/>
    <mergeCell ref="D21:D22"/>
    <mergeCell ref="E21:E22"/>
    <mergeCell ref="F21:F22"/>
    <mergeCell ref="G21:G22"/>
    <mergeCell ref="H21:H22"/>
    <mergeCell ref="A19:A20"/>
    <mergeCell ref="B19:B20"/>
    <mergeCell ref="C19:C20"/>
    <mergeCell ref="D19:D20"/>
    <mergeCell ref="E19:E20"/>
    <mergeCell ref="F19:F20"/>
    <mergeCell ref="A15:A16"/>
    <mergeCell ref="B15:B16"/>
    <mergeCell ref="C15:C16"/>
    <mergeCell ref="D15:D16"/>
    <mergeCell ref="E15:E16"/>
    <mergeCell ref="F15:F16"/>
    <mergeCell ref="G15:G16"/>
    <mergeCell ref="H15:H16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G11:G12"/>
    <mergeCell ref="H11:H12"/>
    <mergeCell ref="G13:G14"/>
    <mergeCell ref="H13:H14"/>
    <mergeCell ref="A7:H8"/>
    <mergeCell ref="A9:A10"/>
    <mergeCell ref="B9:B10"/>
    <mergeCell ref="C9:C10"/>
    <mergeCell ref="D9:D10"/>
    <mergeCell ref="E9:E10"/>
    <mergeCell ref="F9:F10"/>
    <mergeCell ref="G9:G10"/>
    <mergeCell ref="H9:H10"/>
    <mergeCell ref="A3:H3"/>
    <mergeCell ref="A4:H4"/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64"/>
  <sheetViews>
    <sheetView workbookViewId="0">
      <selection activeCell="B18" sqref="B18"/>
    </sheetView>
  </sheetViews>
  <sheetFormatPr defaultColWidth="9.109375" defaultRowHeight="13.2"/>
  <cols>
    <col min="1" max="1" width="9.109375" style="31" customWidth="1"/>
    <col min="2" max="3" width="9.109375" style="31"/>
    <col min="4" max="4" width="9.6640625" style="31" customWidth="1"/>
    <col min="5" max="6" width="9.109375" style="31"/>
    <col min="7" max="7" width="9.44140625" style="31" customWidth="1"/>
    <col min="8" max="9" width="9.109375" style="31"/>
    <col min="10" max="10" width="12" style="31" customWidth="1"/>
    <col min="11" max="11" width="0" style="31" hidden="1" customWidth="1"/>
    <col min="12" max="16384" width="9.109375" style="31"/>
  </cols>
  <sheetData>
    <row r="1" spans="1:21">
      <c r="C1" s="256" t="s">
        <v>7</v>
      </c>
      <c r="D1" s="256"/>
      <c r="E1" s="256"/>
      <c r="F1" s="256"/>
      <c r="G1" s="256"/>
      <c r="N1" s="256" t="s">
        <v>7</v>
      </c>
      <c r="O1" s="256"/>
      <c r="P1" s="256"/>
      <c r="Q1" s="256"/>
      <c r="R1" s="256"/>
    </row>
    <row r="2" spans="1:21" ht="6" customHeight="1"/>
    <row r="3" spans="1:21" ht="15.6">
      <c r="D3" s="257" t="s">
        <v>32</v>
      </c>
      <c r="E3" s="257"/>
      <c r="F3" s="257"/>
      <c r="O3" s="257" t="s">
        <v>32</v>
      </c>
      <c r="P3" s="257"/>
      <c r="Q3" s="257"/>
    </row>
    <row r="4" spans="1:21" ht="5.25" customHeight="1"/>
    <row r="5" spans="1:21">
      <c r="A5" s="32" t="s">
        <v>33</v>
      </c>
      <c r="B5" s="32"/>
      <c r="C5" s="33" t="str">
        <f>мс!C9</f>
        <v>АБДУЛЛАЕВ Хаял Юсифович</v>
      </c>
      <c r="D5" s="33"/>
      <c r="E5" s="33"/>
      <c r="F5" s="33"/>
      <c r="G5" s="33"/>
      <c r="H5" s="33"/>
      <c r="I5" s="33"/>
      <c r="J5" s="34"/>
      <c r="L5" s="32" t="s">
        <v>33</v>
      </c>
      <c r="M5" s="32"/>
      <c r="N5" s="33" t="str">
        <f>мс!C11</f>
        <v>ЧАБАРОВ Геннадий Андреевич</v>
      </c>
      <c r="O5" s="33"/>
      <c r="P5" s="33"/>
      <c r="Q5" s="33"/>
      <c r="R5" s="33"/>
      <c r="S5" s="33"/>
      <c r="T5" s="33"/>
      <c r="U5" s="34"/>
    </row>
    <row r="6" spans="1:21" ht="9.75" customHeight="1">
      <c r="E6" s="35" t="s">
        <v>34</v>
      </c>
      <c r="P6" s="35" t="s">
        <v>34</v>
      </c>
    </row>
    <row r="7" spans="1:21" ht="27" customHeight="1">
      <c r="A7" s="31" t="s">
        <v>35</v>
      </c>
      <c r="E7" s="259" t="str">
        <f>призеры!$A$3</f>
        <v>Первенство Уральского федерального округа по самбо среди юниоров 1998-99г.р.</v>
      </c>
      <c r="F7" s="259"/>
      <c r="G7" s="259"/>
      <c r="H7" s="259"/>
      <c r="I7" s="259"/>
      <c r="J7" s="259"/>
      <c r="L7" s="31" t="s">
        <v>35</v>
      </c>
      <c r="P7" s="259" t="str">
        <f>призеры!$A$3</f>
        <v>Первенство Уральского федерального округа по самбо среди юниоров 1998-99г.р.</v>
      </c>
      <c r="Q7" s="259"/>
      <c r="R7" s="259"/>
      <c r="S7" s="259"/>
      <c r="T7" s="259"/>
      <c r="U7" s="259"/>
    </row>
    <row r="8" spans="1:21" ht="14.25" customHeight="1">
      <c r="F8" s="35" t="s">
        <v>36</v>
      </c>
      <c r="Q8" s="35" t="s">
        <v>36</v>
      </c>
    </row>
    <row r="9" spans="1:21" ht="16.5" customHeight="1">
      <c r="A9" s="31" t="s">
        <v>37</v>
      </c>
      <c r="C9" s="256" t="str">
        <f>[1]реквизиты!$F$11</f>
        <v>14-16 декабря 2017г.</v>
      </c>
      <c r="D9" s="256"/>
      <c r="E9" s="256"/>
      <c r="F9" s="34"/>
      <c r="G9" s="31" t="s">
        <v>38</v>
      </c>
      <c r="H9" s="256" t="str">
        <f>[1]реквизиты!$D$11</f>
        <v>г.Верхняя Пышма</v>
      </c>
      <c r="I9" s="256"/>
      <c r="J9" s="34"/>
      <c r="L9" s="31" t="s">
        <v>37</v>
      </c>
      <c r="N9" s="256" t="str">
        <f>[1]реквизиты!$F$11</f>
        <v>14-16 декабря 2017г.</v>
      </c>
      <c r="O9" s="256"/>
      <c r="P9" s="256"/>
      <c r="Q9" s="34"/>
      <c r="R9" s="31" t="s">
        <v>38</v>
      </c>
      <c r="S9" s="256" t="str">
        <f>[1]реквизиты!$D$11</f>
        <v>г.Верхняя Пышма</v>
      </c>
      <c r="T9" s="256"/>
      <c r="U9" s="34"/>
    </row>
    <row r="10" spans="1:21" ht="10.5" customHeight="1">
      <c r="C10" s="35" t="s">
        <v>39</v>
      </c>
      <c r="I10" s="35" t="s">
        <v>40</v>
      </c>
      <c r="N10" s="35" t="s">
        <v>39</v>
      </c>
      <c r="T10" s="35" t="s">
        <v>40</v>
      </c>
    </row>
    <row r="11" spans="1:21" ht="16.5" customHeight="1">
      <c r="A11" s="36"/>
      <c r="B11" s="36"/>
      <c r="C11" s="31" t="s">
        <v>41</v>
      </c>
      <c r="E11" s="34">
        <f>мс!A9</f>
        <v>52</v>
      </c>
      <c r="F11" s="34"/>
      <c r="G11" s="37" t="s">
        <v>42</v>
      </c>
      <c r="L11" s="36"/>
      <c r="M11" s="36"/>
      <c r="N11" s="31" t="s">
        <v>41</v>
      </c>
      <c r="P11" s="34">
        <f>мс!A11</f>
        <v>57</v>
      </c>
      <c r="Q11" s="34"/>
      <c r="R11" s="37" t="s">
        <v>42</v>
      </c>
    </row>
    <row r="12" spans="1:21">
      <c r="A12" s="36"/>
      <c r="B12" s="36"/>
      <c r="C12" s="38"/>
      <c r="D12" s="36"/>
      <c r="E12" s="36"/>
      <c r="L12" s="36"/>
      <c r="M12" s="36"/>
      <c r="N12" s="38"/>
      <c r="O12" s="36"/>
      <c r="P12" s="36"/>
    </row>
    <row r="13" spans="1:21" ht="15" customHeight="1">
      <c r="A13" s="31" t="s">
        <v>43</v>
      </c>
      <c r="B13" s="40" t="str">
        <f>мс!B9</f>
        <v>1</v>
      </c>
      <c r="C13" s="34"/>
      <c r="D13" s="31" t="s">
        <v>44</v>
      </c>
      <c r="E13" s="54">
        <f>мс!F9</f>
        <v>8</v>
      </c>
      <c r="F13" s="260" t="s">
        <v>98</v>
      </c>
      <c r="G13" s="260"/>
      <c r="H13" s="260"/>
      <c r="I13" s="260"/>
      <c r="J13" s="260"/>
      <c r="L13" s="31" t="s">
        <v>43</v>
      </c>
      <c r="M13" s="40" t="str">
        <f>мс!B11</f>
        <v>1</v>
      </c>
      <c r="N13" s="34"/>
      <c r="O13" s="31" t="s">
        <v>44</v>
      </c>
      <c r="P13" s="39">
        <f>мс!F11</f>
        <v>11</v>
      </c>
      <c r="Q13" s="260" t="s">
        <v>46</v>
      </c>
      <c r="R13" s="260"/>
      <c r="S13" s="260"/>
      <c r="T13" s="260"/>
      <c r="U13" s="260"/>
    </row>
    <row r="14" spans="1:21" ht="17.25" customHeight="1">
      <c r="A14" s="260" t="str">
        <f>мс!H9</f>
        <v xml:space="preserve">Кокшетау, Красноярский, Омская, Р.Алтай, , , , , , </v>
      </c>
      <c r="B14" s="260"/>
      <c r="C14" s="260"/>
      <c r="D14" s="260"/>
      <c r="E14" s="260"/>
      <c r="F14" s="260"/>
      <c r="G14" s="260"/>
      <c r="H14" s="260"/>
      <c r="I14" s="260"/>
      <c r="J14" s="260"/>
      <c r="L14" s="260" t="str">
        <f>мс!H11</f>
        <v xml:space="preserve">Омская, Р.Алтай, Свердловская, Тюменская, Челябинская, , , , , </v>
      </c>
      <c r="M14" s="260"/>
      <c r="N14" s="260"/>
      <c r="O14" s="260"/>
      <c r="P14" s="260"/>
      <c r="Q14" s="260"/>
      <c r="R14" s="260"/>
      <c r="S14" s="260"/>
      <c r="T14" s="260"/>
      <c r="U14" s="260"/>
    </row>
    <row r="15" spans="1:21">
      <c r="A15" s="31" t="s">
        <v>47</v>
      </c>
      <c r="C15" s="31" t="s">
        <v>48</v>
      </c>
      <c r="D15" s="40" t="s">
        <v>99</v>
      </c>
      <c r="E15" s="41" t="s">
        <v>100</v>
      </c>
      <c r="F15" s="37" t="s">
        <v>50</v>
      </c>
      <c r="L15" s="31" t="s">
        <v>47</v>
      </c>
      <c r="N15" s="31" t="s">
        <v>48</v>
      </c>
      <c r="O15" s="42"/>
      <c r="P15" s="41" t="s">
        <v>49</v>
      </c>
      <c r="Q15" s="37" t="s">
        <v>50</v>
      </c>
    </row>
    <row r="16" spans="1:21" ht="8.25" customHeight="1" thickBot="1">
      <c r="A16" s="43"/>
      <c r="B16" s="43"/>
      <c r="C16" s="43"/>
      <c r="D16" s="43"/>
      <c r="E16" s="43"/>
      <c r="F16" s="43"/>
      <c r="G16" s="43"/>
      <c r="H16" s="43"/>
      <c r="I16" s="43"/>
      <c r="J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>
      <c r="A17" s="44" t="s">
        <v>51</v>
      </c>
      <c r="B17" s="261" t="s">
        <v>52</v>
      </c>
      <c r="C17" s="262"/>
      <c r="D17" s="262"/>
      <c r="E17" s="263"/>
      <c r="F17" s="45" t="s">
        <v>53</v>
      </c>
      <c r="G17" s="46"/>
      <c r="H17" s="44" t="s">
        <v>54</v>
      </c>
      <c r="I17" s="264"/>
      <c r="J17" s="265"/>
      <c r="L17" s="44" t="s">
        <v>51</v>
      </c>
      <c r="M17" s="261" t="s">
        <v>52</v>
      </c>
      <c r="N17" s="262"/>
      <c r="O17" s="262"/>
      <c r="P17" s="263"/>
      <c r="Q17" s="45" t="s">
        <v>53</v>
      </c>
      <c r="R17" s="46"/>
      <c r="S17" s="44" t="s">
        <v>54</v>
      </c>
      <c r="T17" s="264"/>
      <c r="U17" s="265"/>
    </row>
    <row r="18" spans="1:21">
      <c r="A18" s="47">
        <v>1</v>
      </c>
      <c r="B18" s="48" t="s">
        <v>101</v>
      </c>
      <c r="C18" s="49"/>
      <c r="D18" s="49"/>
      <c r="E18" s="50"/>
      <c r="F18" s="51" t="s">
        <v>73</v>
      </c>
      <c r="G18" s="50"/>
      <c r="H18" s="52" t="s">
        <v>56</v>
      </c>
      <c r="I18" s="51"/>
      <c r="J18" s="50"/>
      <c r="L18" s="47">
        <v>1</v>
      </c>
      <c r="M18" s="48" t="s">
        <v>57</v>
      </c>
      <c r="N18" s="49"/>
      <c r="O18" s="49"/>
      <c r="P18" s="50"/>
      <c r="Q18" s="51" t="s">
        <v>58</v>
      </c>
      <c r="R18" s="50"/>
      <c r="S18" s="52" t="s">
        <v>56</v>
      </c>
      <c r="T18" s="51"/>
      <c r="U18" s="50"/>
    </row>
    <row r="19" spans="1:21">
      <c r="A19" s="47">
        <v>2</v>
      </c>
      <c r="B19" s="48" t="s">
        <v>103</v>
      </c>
      <c r="C19" s="49"/>
      <c r="D19" s="49"/>
      <c r="E19" s="50"/>
      <c r="F19" s="51" t="s">
        <v>73</v>
      </c>
      <c r="G19" s="50"/>
      <c r="H19" s="52" t="s">
        <v>61</v>
      </c>
      <c r="I19" s="51"/>
      <c r="J19" s="50"/>
      <c r="L19" s="47">
        <v>2</v>
      </c>
      <c r="M19" s="48" t="s">
        <v>59</v>
      </c>
      <c r="N19" s="49"/>
      <c r="O19" s="49"/>
      <c r="P19" s="50"/>
      <c r="Q19" s="51" t="s">
        <v>60</v>
      </c>
      <c r="R19" s="50"/>
      <c r="S19" s="52" t="s">
        <v>56</v>
      </c>
      <c r="T19" s="51"/>
      <c r="U19" s="50"/>
    </row>
    <row r="20" spans="1:21">
      <c r="A20" s="47">
        <v>3</v>
      </c>
      <c r="B20" s="48" t="s">
        <v>102</v>
      </c>
      <c r="C20" s="49"/>
      <c r="D20" s="49"/>
      <c r="E20" s="50"/>
      <c r="F20" s="51" t="s">
        <v>73</v>
      </c>
      <c r="G20" s="50"/>
      <c r="H20" s="52" t="s">
        <v>61</v>
      </c>
      <c r="I20" s="51"/>
      <c r="J20" s="50"/>
      <c r="L20" s="47">
        <v>3</v>
      </c>
      <c r="M20" s="48" t="s">
        <v>62</v>
      </c>
      <c r="N20" s="49"/>
      <c r="O20" s="49"/>
      <c r="P20" s="50"/>
      <c r="Q20" s="51" t="s">
        <v>63</v>
      </c>
      <c r="R20" s="50"/>
      <c r="S20" s="52" t="s">
        <v>56</v>
      </c>
      <c r="T20" s="51"/>
      <c r="U20" s="50"/>
    </row>
    <row r="21" spans="1:21">
      <c r="A21" s="47"/>
      <c r="B21" s="48"/>
      <c r="C21" s="49"/>
      <c r="D21" s="49"/>
      <c r="E21" s="50"/>
      <c r="F21" s="48"/>
      <c r="G21" s="50"/>
      <c r="H21" s="52"/>
      <c r="I21" s="51"/>
      <c r="J21" s="50"/>
      <c r="L21" s="47">
        <v>4</v>
      </c>
      <c r="M21" s="48" t="s">
        <v>64</v>
      </c>
      <c r="N21" s="49"/>
      <c r="O21" s="49"/>
      <c r="P21" s="50"/>
      <c r="Q21" s="48" t="s">
        <v>60</v>
      </c>
      <c r="R21" s="50"/>
      <c r="S21" s="52" t="s">
        <v>56</v>
      </c>
      <c r="T21" s="51"/>
      <c r="U21" s="50"/>
    </row>
    <row r="22" spans="1:21">
      <c r="A22" s="47"/>
      <c r="B22" s="48"/>
      <c r="C22" s="49"/>
      <c r="D22" s="49"/>
      <c r="E22" s="50"/>
      <c r="F22" s="51"/>
      <c r="G22" s="50"/>
      <c r="H22" s="52"/>
      <c r="I22" s="51"/>
      <c r="J22" s="50"/>
      <c r="L22" s="47">
        <v>5</v>
      </c>
      <c r="M22" s="48" t="s">
        <v>65</v>
      </c>
      <c r="N22" s="49"/>
      <c r="O22" s="49"/>
      <c r="P22" s="50"/>
      <c r="Q22" s="51" t="s">
        <v>60</v>
      </c>
      <c r="R22" s="50"/>
      <c r="S22" s="52" t="s">
        <v>56</v>
      </c>
      <c r="T22" s="51"/>
      <c r="U22" s="50"/>
    </row>
    <row r="23" spans="1:21" ht="14.25" customHeight="1">
      <c r="A23" s="47"/>
      <c r="B23" s="48"/>
      <c r="C23" s="49"/>
      <c r="D23" s="49"/>
      <c r="E23" s="50"/>
      <c r="F23" s="48"/>
      <c r="G23" s="50"/>
      <c r="H23" s="52"/>
      <c r="I23" s="51"/>
      <c r="J23" s="50"/>
      <c r="L23" s="47">
        <v>6</v>
      </c>
      <c r="M23" s="51" t="s">
        <v>66</v>
      </c>
      <c r="N23" s="49"/>
      <c r="O23" s="49"/>
      <c r="P23" s="50"/>
      <c r="Q23" s="51" t="s">
        <v>55</v>
      </c>
      <c r="R23" s="50"/>
      <c r="S23" s="52" t="s">
        <v>56</v>
      </c>
      <c r="T23" s="51"/>
      <c r="U23" s="50"/>
    </row>
    <row r="24" spans="1:21" ht="3" customHeight="1"/>
    <row r="25" spans="1:21">
      <c r="E25" s="31" t="s">
        <v>67</v>
      </c>
      <c r="G25" s="34" t="s">
        <v>104</v>
      </c>
      <c r="H25" s="34"/>
      <c r="I25" s="34"/>
      <c r="J25" s="34"/>
      <c r="P25" s="31" t="s">
        <v>67</v>
      </c>
      <c r="R25" s="34"/>
      <c r="S25" s="34"/>
      <c r="T25" s="34"/>
      <c r="U25" s="34"/>
    </row>
    <row r="26" spans="1:21" ht="9.75" customHeight="1">
      <c r="H26" s="35" t="s">
        <v>69</v>
      </c>
      <c r="S26" s="35" t="s">
        <v>69</v>
      </c>
    </row>
    <row r="27" spans="1:21" ht="17.25" customHeight="1">
      <c r="A27" s="31" t="str">
        <f>[1]реквизиты!$A$6</f>
        <v>Гл. судья, судья ВК</v>
      </c>
      <c r="D27" s="31" t="s">
        <v>70</v>
      </c>
      <c r="E27" s="34"/>
      <c r="F27" s="34"/>
      <c r="G27" s="34"/>
      <c r="H27" s="34" t="str">
        <f>[1]реквизиты!$G$6</f>
        <v>М.Г. Стенников</v>
      </c>
      <c r="I27" s="34"/>
      <c r="J27" s="34"/>
      <c r="L27" s="31" t="str">
        <f>[1]реквизиты!$A$6</f>
        <v>Гл. судья, судья ВК</v>
      </c>
      <c r="O27" s="31" t="s">
        <v>70</v>
      </c>
      <c r="P27" s="34"/>
      <c r="Q27" s="34"/>
      <c r="R27" s="34"/>
      <c r="S27" s="34" t="str">
        <f>[1]реквизиты!$G$6</f>
        <v>М.Г. Стенников</v>
      </c>
      <c r="T27" s="34"/>
      <c r="U27" s="34"/>
    </row>
    <row r="28" spans="1:21" ht="9" customHeight="1">
      <c r="F28" s="35" t="s">
        <v>71</v>
      </c>
      <c r="I28" s="53" t="s">
        <v>72</v>
      </c>
      <c r="Q28" s="35" t="s">
        <v>71</v>
      </c>
      <c r="T28" s="53" t="s">
        <v>72</v>
      </c>
    </row>
    <row r="29" spans="1:21" ht="17.25" customHeight="1">
      <c r="A29" s="31" t="str">
        <f>[1]реквизиты!$A$8</f>
        <v>Гл. секретарь, судья ВК</v>
      </c>
      <c r="D29" s="41" t="s">
        <v>70</v>
      </c>
      <c r="E29" s="34"/>
      <c r="F29" s="34"/>
      <c r="G29" s="34"/>
      <c r="H29" s="34" t="str">
        <f>[1]реквизиты!$G$8</f>
        <v>Д.П. Сапунов</v>
      </c>
      <c r="I29" s="34"/>
      <c r="J29" s="34"/>
      <c r="L29" s="31" t="str">
        <f>[1]реквизиты!$A$8</f>
        <v>Гл. секретарь, судья ВК</v>
      </c>
      <c r="O29" s="41" t="s">
        <v>70</v>
      </c>
      <c r="P29" s="34"/>
      <c r="Q29" s="34"/>
      <c r="R29" s="34"/>
      <c r="S29" s="34" t="str">
        <f>[1]реквизиты!$G$8</f>
        <v>Д.П. Сапунов</v>
      </c>
      <c r="T29" s="34"/>
      <c r="U29" s="34"/>
    </row>
    <row r="30" spans="1:21" ht="9" customHeight="1">
      <c r="F30" s="35" t="s">
        <v>71</v>
      </c>
      <c r="I30" s="53" t="s">
        <v>72</v>
      </c>
      <c r="Q30" s="35" t="s">
        <v>71</v>
      </c>
      <c r="T30" s="53" t="s">
        <v>72</v>
      </c>
    </row>
    <row r="33" spans="1:21" ht="38.25" customHeight="1"/>
    <row r="34" spans="1:21">
      <c r="C34" s="256" t="s">
        <v>7</v>
      </c>
      <c r="D34" s="256"/>
      <c r="E34" s="256"/>
      <c r="F34" s="256"/>
      <c r="G34" s="256"/>
      <c r="N34" s="256" t="s">
        <v>7</v>
      </c>
      <c r="O34" s="256"/>
      <c r="P34" s="256"/>
      <c r="Q34" s="256"/>
      <c r="R34" s="256"/>
    </row>
    <row r="35" spans="1:21" ht="7.5" customHeight="1"/>
    <row r="36" spans="1:21" ht="15.6">
      <c r="D36" s="257" t="s">
        <v>32</v>
      </c>
      <c r="E36" s="257"/>
      <c r="F36" s="257"/>
      <c r="O36" s="257" t="s">
        <v>32</v>
      </c>
      <c r="P36" s="257"/>
      <c r="Q36" s="257"/>
    </row>
    <row r="38" spans="1:21" ht="12" customHeight="1">
      <c r="A38" s="32" t="s">
        <v>33</v>
      </c>
      <c r="B38" s="32"/>
      <c r="C38" s="33" t="str">
        <f>мс!C13</f>
        <v>КАМАЕВ Дмитрий Евгеньевич</v>
      </c>
      <c r="D38" s="33"/>
      <c r="E38" s="33"/>
      <c r="F38" s="33"/>
      <c r="G38" s="33"/>
      <c r="H38" s="33"/>
      <c r="I38" s="33"/>
      <c r="J38" s="34"/>
      <c r="L38" s="32" t="s">
        <v>33</v>
      </c>
      <c r="M38" s="32"/>
      <c r="N38" s="33" t="str">
        <f>мс!C15</f>
        <v>АБРАМОВСКИХ Данил Евгеньевич</v>
      </c>
      <c r="O38" s="33"/>
      <c r="P38" s="33"/>
      <c r="Q38" s="33"/>
      <c r="R38" s="33"/>
      <c r="S38" s="33"/>
      <c r="T38" s="33"/>
      <c r="U38" s="34"/>
    </row>
    <row r="39" spans="1:21" ht="9.75" customHeight="1">
      <c r="E39" s="35" t="s">
        <v>34</v>
      </c>
      <c r="P39" s="35" t="s">
        <v>34</v>
      </c>
    </row>
    <row r="40" spans="1:21" ht="42" customHeight="1">
      <c r="A40" s="31" t="s">
        <v>35</v>
      </c>
      <c r="E40" s="258" t="str">
        <f>призеры!$A$3</f>
        <v>Первенство Уральского федерального округа по самбо среди юниоров 1998-99г.р.</v>
      </c>
      <c r="F40" s="258"/>
      <c r="G40" s="258"/>
      <c r="H40" s="258"/>
      <c r="I40" s="258"/>
      <c r="J40" s="258"/>
      <c r="L40" s="31" t="s">
        <v>35</v>
      </c>
      <c r="P40" s="258" t="str">
        <f>призеры!$A$3</f>
        <v>Первенство Уральского федерального округа по самбо среди юниоров 1998-99г.р.</v>
      </c>
      <c r="Q40" s="258"/>
      <c r="R40" s="258"/>
      <c r="S40" s="258"/>
      <c r="T40" s="258"/>
      <c r="U40" s="258"/>
    </row>
    <row r="41" spans="1:21" ht="9.75" customHeight="1">
      <c r="F41" s="35" t="s">
        <v>36</v>
      </c>
      <c r="Q41" s="35" t="s">
        <v>36</v>
      </c>
    </row>
    <row r="42" spans="1:21" ht="17.25" customHeight="1">
      <c r="A42" s="31" t="s">
        <v>37</v>
      </c>
      <c r="C42" s="256" t="str">
        <f>[1]реквизиты!$F$11</f>
        <v>14-16 декабря 2017г.</v>
      </c>
      <c r="D42" s="256"/>
      <c r="E42" s="256"/>
      <c r="F42" s="34"/>
      <c r="G42" s="31" t="s">
        <v>38</v>
      </c>
      <c r="H42" s="256" t="str">
        <f>[1]реквизиты!$D$11</f>
        <v>г.Верхняя Пышма</v>
      </c>
      <c r="I42" s="256"/>
      <c r="J42" s="34"/>
      <c r="L42" s="31" t="s">
        <v>37</v>
      </c>
      <c r="N42" s="256" t="str">
        <f>[1]реквизиты!$F$11</f>
        <v>14-16 декабря 2017г.</v>
      </c>
      <c r="O42" s="256"/>
      <c r="P42" s="256"/>
      <c r="Q42" s="34"/>
      <c r="R42" s="31" t="s">
        <v>38</v>
      </c>
      <c r="S42" s="256" t="str">
        <f>[1]реквизиты!$D$11</f>
        <v>г.Верхняя Пышма</v>
      </c>
      <c r="T42" s="256"/>
      <c r="U42" s="34"/>
    </row>
    <row r="43" spans="1:21">
      <c r="C43" s="35" t="s">
        <v>39</v>
      </c>
      <c r="I43" s="35" t="s">
        <v>40</v>
      </c>
      <c r="N43" s="35" t="s">
        <v>39</v>
      </c>
      <c r="T43" s="35" t="s">
        <v>40</v>
      </c>
    </row>
    <row r="44" spans="1:21">
      <c r="A44" s="36"/>
      <c r="B44" s="36"/>
      <c r="C44" s="31" t="s">
        <v>41</v>
      </c>
      <c r="E44" s="34">
        <f>мс!A13</f>
        <v>62</v>
      </c>
      <c r="F44" s="34"/>
      <c r="G44" s="37" t="s">
        <v>42</v>
      </c>
      <c r="L44" s="36"/>
      <c r="M44" s="36"/>
      <c r="N44" s="31" t="s">
        <v>41</v>
      </c>
      <c r="P44" s="34">
        <f>мс!A15</f>
        <v>68</v>
      </c>
      <c r="Q44" s="34"/>
      <c r="R44" s="37" t="s">
        <v>42</v>
      </c>
    </row>
    <row r="45" spans="1:21" ht="9.75" customHeight="1">
      <c r="A45" s="36"/>
      <c r="B45" s="36"/>
      <c r="C45" s="38"/>
      <c r="D45" s="36"/>
      <c r="E45" s="36"/>
      <c r="L45" s="36"/>
      <c r="M45" s="36"/>
      <c r="N45" s="38"/>
      <c r="O45" s="36"/>
      <c r="P45" s="36"/>
    </row>
    <row r="46" spans="1:21">
      <c r="A46" s="31" t="s">
        <v>43</v>
      </c>
      <c r="B46" s="40" t="str">
        <f>мс!B13</f>
        <v>1</v>
      </c>
      <c r="C46" s="34"/>
      <c r="D46" s="31" t="s">
        <v>44</v>
      </c>
      <c r="E46" s="54">
        <f>мс!F13</f>
        <v>0</v>
      </c>
      <c r="F46" s="260" t="s">
        <v>113</v>
      </c>
      <c r="G46" s="260"/>
      <c r="H46" s="260"/>
      <c r="I46" s="260"/>
      <c r="J46" s="260"/>
      <c r="L46" s="31" t="s">
        <v>43</v>
      </c>
      <c r="M46" s="40" t="str">
        <f>мс!B15</f>
        <v>1</v>
      </c>
      <c r="N46" s="34"/>
      <c r="O46" s="31" t="s">
        <v>44</v>
      </c>
      <c r="P46" s="39">
        <f>мс!F15</f>
        <v>61</v>
      </c>
      <c r="Q46" s="260" t="s">
        <v>46</v>
      </c>
      <c r="R46" s="260"/>
      <c r="S46" s="260"/>
      <c r="T46" s="260"/>
      <c r="U46" s="260"/>
    </row>
    <row r="47" spans="1:21" ht="16.5" customHeight="1">
      <c r="A47" s="260" t="str">
        <f>мс!H13</f>
        <v xml:space="preserve">, , , , , , , , , </v>
      </c>
      <c r="B47" s="260"/>
      <c r="C47" s="260"/>
      <c r="D47" s="260"/>
      <c r="E47" s="260"/>
      <c r="F47" s="260"/>
      <c r="G47" s="260"/>
      <c r="H47" s="260"/>
      <c r="I47" s="260"/>
      <c r="J47" s="260"/>
      <c r="L47" s="260" t="str">
        <f>мс!H15</f>
        <v>Алтайский, Забайкальский, Иркутская, Кемеровская, Красноярский, Новосибирская, Р.Алтай, Р.Бурятия, Р.Тыва, Томская</v>
      </c>
      <c r="M47" s="260"/>
      <c r="N47" s="260"/>
      <c r="O47" s="260"/>
      <c r="P47" s="260"/>
      <c r="Q47" s="260"/>
      <c r="R47" s="260"/>
      <c r="S47" s="260"/>
      <c r="T47" s="260"/>
      <c r="U47" s="260"/>
    </row>
    <row r="48" spans="1:21">
      <c r="A48" s="31" t="s">
        <v>47</v>
      </c>
      <c r="C48" s="31" t="s">
        <v>48</v>
      </c>
      <c r="D48" s="42"/>
      <c r="E48" s="41" t="s">
        <v>49</v>
      </c>
      <c r="F48" s="37" t="s">
        <v>50</v>
      </c>
      <c r="L48" s="31" t="s">
        <v>47</v>
      </c>
      <c r="N48" s="31" t="s">
        <v>48</v>
      </c>
      <c r="O48" s="42"/>
      <c r="P48" s="41" t="s">
        <v>49</v>
      </c>
      <c r="Q48" s="37" t="s">
        <v>50</v>
      </c>
    </row>
    <row r="49" spans="1:21" ht="7.5" customHeight="1" thickBot="1">
      <c r="A49" s="43"/>
      <c r="B49" s="43"/>
      <c r="C49" s="43"/>
      <c r="D49" s="43"/>
      <c r="E49" s="43"/>
      <c r="F49" s="43"/>
      <c r="G49" s="43"/>
      <c r="H49" s="43"/>
      <c r="I49" s="43"/>
      <c r="J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spans="1:21">
      <c r="A50" s="44" t="s">
        <v>51</v>
      </c>
      <c r="B50" s="261" t="s">
        <v>52</v>
      </c>
      <c r="C50" s="262"/>
      <c r="D50" s="262"/>
      <c r="E50" s="263"/>
      <c r="F50" s="45" t="s">
        <v>53</v>
      </c>
      <c r="G50" s="46"/>
      <c r="H50" s="44" t="s">
        <v>54</v>
      </c>
      <c r="I50" s="264"/>
      <c r="J50" s="265"/>
      <c r="L50" s="44" t="s">
        <v>51</v>
      </c>
      <c r="M50" s="261" t="s">
        <v>52</v>
      </c>
      <c r="N50" s="262"/>
      <c r="O50" s="262"/>
      <c r="P50" s="263"/>
      <c r="Q50" s="45" t="s">
        <v>53</v>
      </c>
      <c r="R50" s="46"/>
      <c r="S50" s="44" t="s">
        <v>54</v>
      </c>
      <c r="T50" s="264"/>
      <c r="U50" s="265"/>
    </row>
    <row r="51" spans="1:21">
      <c r="A51" s="47">
        <v>1</v>
      </c>
      <c r="B51" s="48" t="s">
        <v>105</v>
      </c>
      <c r="C51" s="49"/>
      <c r="D51" s="49"/>
      <c r="E51" s="50"/>
      <c r="F51" s="51" t="s">
        <v>106</v>
      </c>
      <c r="G51" s="50"/>
      <c r="H51" s="52" t="s">
        <v>61</v>
      </c>
      <c r="I51" s="51"/>
      <c r="J51" s="50"/>
      <c r="L51" s="47">
        <v>1</v>
      </c>
      <c r="M51" s="48" t="s">
        <v>74</v>
      </c>
      <c r="N51" s="49"/>
      <c r="O51" s="49"/>
      <c r="P51" s="50"/>
      <c r="Q51" s="51" t="s">
        <v>55</v>
      </c>
      <c r="R51" s="50"/>
      <c r="S51" s="52" t="s">
        <v>56</v>
      </c>
      <c r="T51" s="51"/>
      <c r="U51" s="50"/>
    </row>
    <row r="52" spans="1:21">
      <c r="A52" s="47">
        <v>2</v>
      </c>
      <c r="B52" s="48" t="s">
        <v>107</v>
      </c>
      <c r="C52" s="49"/>
      <c r="D52" s="49"/>
      <c r="E52" s="50"/>
      <c r="F52" s="51" t="s">
        <v>73</v>
      </c>
      <c r="G52" s="50"/>
      <c r="H52" s="52" t="s">
        <v>61</v>
      </c>
      <c r="I52" s="51"/>
      <c r="J52" s="50"/>
      <c r="L52" s="47">
        <v>2</v>
      </c>
      <c r="M52" s="48" t="s">
        <v>75</v>
      </c>
      <c r="N52" s="49"/>
      <c r="O52" s="49"/>
      <c r="P52" s="50"/>
      <c r="Q52" s="51" t="s">
        <v>55</v>
      </c>
      <c r="R52" s="50"/>
      <c r="S52" s="52" t="s">
        <v>56</v>
      </c>
      <c r="T52" s="51"/>
      <c r="U52" s="50"/>
    </row>
    <row r="53" spans="1:21">
      <c r="A53" s="47">
        <v>3</v>
      </c>
      <c r="B53" s="48" t="s">
        <v>108</v>
      </c>
      <c r="C53" s="49"/>
      <c r="D53" s="49"/>
      <c r="E53" s="50"/>
      <c r="F53" s="51" t="s">
        <v>109</v>
      </c>
      <c r="G53" s="50"/>
      <c r="H53" s="52" t="s">
        <v>56</v>
      </c>
      <c r="I53" s="51"/>
      <c r="J53" s="50"/>
      <c r="L53" s="47">
        <v>3</v>
      </c>
      <c r="M53" s="48" t="s">
        <v>76</v>
      </c>
      <c r="N53" s="49"/>
      <c r="O53" s="49"/>
      <c r="P53" s="50"/>
      <c r="Q53" s="51" t="s">
        <v>77</v>
      </c>
      <c r="R53" s="50"/>
      <c r="S53" s="52" t="s">
        <v>56</v>
      </c>
      <c r="T53" s="51"/>
      <c r="U53" s="50"/>
    </row>
    <row r="54" spans="1:21">
      <c r="A54" s="47">
        <v>4</v>
      </c>
      <c r="B54" s="48" t="s">
        <v>110</v>
      </c>
      <c r="C54" s="49"/>
      <c r="D54" s="49"/>
      <c r="E54" s="50"/>
      <c r="F54" s="48" t="s">
        <v>111</v>
      </c>
      <c r="G54" s="50"/>
      <c r="H54" s="52" t="s">
        <v>61</v>
      </c>
      <c r="I54" s="51"/>
      <c r="J54" s="50"/>
      <c r="L54" s="47">
        <v>4</v>
      </c>
      <c r="M54" s="48" t="s">
        <v>79</v>
      </c>
      <c r="N54" s="49"/>
      <c r="O54" s="49"/>
      <c r="P54" s="50"/>
      <c r="Q54" s="48" t="s">
        <v>78</v>
      </c>
      <c r="R54" s="50"/>
      <c r="S54" s="52" t="s">
        <v>56</v>
      </c>
      <c r="T54" s="51"/>
      <c r="U54" s="50"/>
    </row>
    <row r="55" spans="1:21">
      <c r="A55" s="47"/>
      <c r="B55" s="48"/>
      <c r="C55" s="49"/>
      <c r="D55" s="49"/>
      <c r="E55" s="50"/>
      <c r="F55" s="51"/>
      <c r="G55" s="50"/>
      <c r="H55" s="52"/>
      <c r="I55" s="51"/>
      <c r="J55" s="50"/>
      <c r="L55" s="47">
        <v>5</v>
      </c>
      <c r="M55" s="48" t="s">
        <v>80</v>
      </c>
      <c r="N55" s="49"/>
      <c r="O55" s="49"/>
      <c r="P55" s="50"/>
      <c r="Q55" s="51" t="s">
        <v>60</v>
      </c>
      <c r="R55" s="50"/>
      <c r="S55" s="52" t="s">
        <v>56</v>
      </c>
      <c r="T55" s="51"/>
      <c r="U55" s="50"/>
    </row>
    <row r="56" spans="1:21" ht="15" customHeight="1">
      <c r="A56" s="47"/>
      <c r="B56" s="51"/>
      <c r="C56" s="49"/>
      <c r="D56" s="49"/>
      <c r="E56" s="50"/>
      <c r="F56" s="51"/>
      <c r="G56" s="50"/>
      <c r="H56" s="52"/>
      <c r="I56" s="51"/>
      <c r="J56" s="50"/>
      <c r="L56" s="47"/>
      <c r="M56" s="51"/>
      <c r="N56" s="49"/>
      <c r="O56" s="49"/>
      <c r="P56" s="50"/>
      <c r="Q56" s="51"/>
      <c r="R56" s="50"/>
      <c r="S56" s="52"/>
      <c r="T56" s="51"/>
      <c r="U56" s="50"/>
    </row>
    <row r="57" spans="1:21" ht="15" hidden="1" customHeight="1"/>
    <row r="58" spans="1:21">
      <c r="E58" s="31" t="s">
        <v>67</v>
      </c>
      <c r="G58" s="34" t="s">
        <v>112</v>
      </c>
      <c r="H58" s="34"/>
      <c r="I58" s="34"/>
      <c r="J58" s="34"/>
      <c r="P58" s="31" t="s">
        <v>67</v>
      </c>
      <c r="R58" s="34" t="s">
        <v>68</v>
      </c>
      <c r="S58" s="34"/>
      <c r="T58" s="34"/>
      <c r="U58" s="34"/>
    </row>
    <row r="59" spans="1:21">
      <c r="H59" s="35" t="s">
        <v>69</v>
      </c>
      <c r="S59" s="35" t="s">
        <v>69</v>
      </c>
    </row>
    <row r="60" spans="1:21" ht="16.5" customHeight="1">
      <c r="A60" s="31" t="str">
        <f>[1]реквизиты!$A$6</f>
        <v>Гл. судья, судья ВК</v>
      </c>
      <c r="D60" s="31" t="s">
        <v>70</v>
      </c>
      <c r="E60" s="34"/>
      <c r="F60" s="34"/>
      <c r="G60" s="34"/>
      <c r="H60" s="34" t="str">
        <f>H27</f>
        <v>М.Г. Стенников</v>
      </c>
      <c r="I60" s="34"/>
      <c r="J60" s="34"/>
      <c r="L60" s="31" t="str">
        <f>[1]реквизиты!$A$6</f>
        <v>Гл. судья, судья ВК</v>
      </c>
      <c r="O60" s="31" t="s">
        <v>70</v>
      </c>
      <c r="P60" s="34"/>
      <c r="Q60" s="34"/>
      <c r="R60" s="34"/>
      <c r="S60" s="34" t="str">
        <f>S27</f>
        <v>М.Г. Стенников</v>
      </c>
      <c r="T60" s="34"/>
      <c r="U60" s="34"/>
    </row>
    <row r="61" spans="1:21" ht="9.75" customHeight="1">
      <c r="F61" s="35" t="s">
        <v>71</v>
      </c>
      <c r="I61" s="53" t="s">
        <v>72</v>
      </c>
      <c r="Q61" s="35" t="s">
        <v>71</v>
      </c>
      <c r="T61" s="53" t="s">
        <v>72</v>
      </c>
    </row>
    <row r="62" spans="1:21" ht="17.25" customHeight="1">
      <c r="A62" s="31" t="str">
        <f>[1]реквизиты!$A$8</f>
        <v>Гл. секретарь, судья ВК</v>
      </c>
      <c r="D62" s="41" t="s">
        <v>70</v>
      </c>
      <c r="E62" s="34"/>
      <c r="F62" s="34"/>
      <c r="G62" s="34"/>
      <c r="H62" s="34" t="str">
        <f>H29</f>
        <v>Д.П. Сапунов</v>
      </c>
      <c r="I62" s="34"/>
      <c r="J62" s="34"/>
      <c r="L62" s="31" t="str">
        <f>[1]реквизиты!$A$8</f>
        <v>Гл. секретарь, судья ВК</v>
      </c>
      <c r="O62" s="41" t="s">
        <v>70</v>
      </c>
      <c r="P62" s="34"/>
      <c r="Q62" s="34"/>
      <c r="R62" s="34"/>
      <c r="S62" s="34" t="str">
        <f>S29</f>
        <v>Д.П. Сапунов</v>
      </c>
      <c r="T62" s="34"/>
      <c r="U62" s="34"/>
    </row>
    <row r="63" spans="1:21" ht="9.75" customHeight="1">
      <c r="F63" s="35" t="s">
        <v>71</v>
      </c>
      <c r="I63" s="53" t="s">
        <v>72</v>
      </c>
      <c r="Q63" s="35" t="s">
        <v>71</v>
      </c>
      <c r="T63" s="53" t="s">
        <v>72</v>
      </c>
    </row>
    <row r="67" spans="1:21">
      <c r="C67" s="256" t="s">
        <v>7</v>
      </c>
      <c r="D67" s="256"/>
      <c r="E67" s="256"/>
      <c r="F67" s="256"/>
      <c r="G67" s="256"/>
      <c r="N67" s="256" t="s">
        <v>7</v>
      </c>
      <c r="O67" s="256"/>
      <c r="P67" s="256"/>
      <c r="Q67" s="256"/>
      <c r="R67" s="256"/>
    </row>
    <row r="69" spans="1:21" ht="15.6">
      <c r="D69" s="257" t="s">
        <v>32</v>
      </c>
      <c r="E69" s="257"/>
      <c r="F69" s="257"/>
      <c r="O69" s="257" t="s">
        <v>32</v>
      </c>
      <c r="P69" s="257"/>
      <c r="Q69" s="257"/>
    </row>
    <row r="71" spans="1:21">
      <c r="A71" s="32" t="s">
        <v>33</v>
      </c>
      <c r="B71" s="32"/>
      <c r="C71" s="33" t="str">
        <f>мс!C19</f>
        <v>НУРИЕВ Ильгар Фарсатович</v>
      </c>
      <c r="D71" s="33"/>
      <c r="E71" s="33"/>
      <c r="F71" s="33"/>
      <c r="G71" s="33"/>
      <c r="H71" s="33"/>
      <c r="I71" s="33"/>
      <c r="J71" s="34"/>
      <c r="L71" s="32" t="s">
        <v>33</v>
      </c>
      <c r="M71" s="32"/>
      <c r="N71" s="33" t="str">
        <f>мс!C21</f>
        <v>ПОНОМАРЕВ Никита Владимирович</v>
      </c>
      <c r="O71" s="33"/>
      <c r="P71" s="33"/>
      <c r="Q71" s="33"/>
      <c r="R71" s="33"/>
      <c r="S71" s="33"/>
      <c r="T71" s="33"/>
      <c r="U71" s="34"/>
    </row>
    <row r="72" spans="1:21">
      <c r="E72" s="35" t="s">
        <v>34</v>
      </c>
      <c r="P72" s="35" t="s">
        <v>34</v>
      </c>
    </row>
    <row r="73" spans="1:21" ht="25.5" customHeight="1">
      <c r="A73" s="31" t="s">
        <v>35</v>
      </c>
      <c r="E73" s="259" t="str">
        <f>призеры!$A$3</f>
        <v>Первенство Уральского федерального округа по самбо среди юниоров 1998-99г.р.</v>
      </c>
      <c r="F73" s="259"/>
      <c r="G73" s="259"/>
      <c r="H73" s="259"/>
      <c r="I73" s="259"/>
      <c r="J73" s="259"/>
      <c r="L73" s="31" t="s">
        <v>35</v>
      </c>
      <c r="P73" s="259" t="str">
        <f>призеры!$A$3</f>
        <v>Первенство Уральского федерального округа по самбо среди юниоров 1998-99г.р.</v>
      </c>
      <c r="Q73" s="259"/>
      <c r="R73" s="259"/>
      <c r="S73" s="259"/>
      <c r="T73" s="259"/>
      <c r="U73" s="259"/>
    </row>
    <row r="74" spans="1:21">
      <c r="F74" s="35" t="s">
        <v>36</v>
      </c>
      <c r="Q74" s="35" t="s">
        <v>36</v>
      </c>
    </row>
    <row r="75" spans="1:21">
      <c r="A75" s="31" t="s">
        <v>37</v>
      </c>
      <c r="C75" s="256" t="str">
        <f>[1]реквизиты!$F$11</f>
        <v>14-16 декабря 2017г.</v>
      </c>
      <c r="D75" s="256"/>
      <c r="E75" s="256"/>
      <c r="F75" s="34"/>
      <c r="G75" s="31" t="s">
        <v>38</v>
      </c>
      <c r="H75" s="256" t="str">
        <f>[1]реквизиты!$D$11</f>
        <v>г.Верхняя Пышма</v>
      </c>
      <c r="I75" s="256"/>
      <c r="J75" s="34"/>
      <c r="L75" s="31" t="s">
        <v>37</v>
      </c>
      <c r="N75" s="256" t="str">
        <f>[1]реквизиты!$F$11</f>
        <v>14-16 декабря 2017г.</v>
      </c>
      <c r="O75" s="256"/>
      <c r="P75" s="256"/>
      <c r="Q75" s="34"/>
      <c r="R75" s="31" t="s">
        <v>38</v>
      </c>
      <c r="S75" s="256" t="str">
        <f>[1]реквизиты!$D$11</f>
        <v>г.Верхняя Пышма</v>
      </c>
      <c r="T75" s="256"/>
      <c r="U75" s="34"/>
    </row>
    <row r="76" spans="1:21">
      <c r="C76" s="35" t="s">
        <v>39</v>
      </c>
      <c r="I76" s="35" t="s">
        <v>40</v>
      </c>
      <c r="N76" s="35" t="s">
        <v>39</v>
      </c>
      <c r="T76" s="35" t="s">
        <v>40</v>
      </c>
    </row>
    <row r="77" spans="1:21">
      <c r="A77" s="36"/>
      <c r="B77" s="36"/>
      <c r="C77" s="31" t="s">
        <v>41</v>
      </c>
      <c r="E77" s="34">
        <f>мс!A19</f>
        <v>74</v>
      </c>
      <c r="F77" s="34"/>
      <c r="G77" s="37" t="s">
        <v>42</v>
      </c>
      <c r="L77" s="36"/>
      <c r="M77" s="36"/>
      <c r="N77" s="31" t="s">
        <v>41</v>
      </c>
      <c r="P77" s="34">
        <f>мс!A21</f>
        <v>82</v>
      </c>
      <c r="Q77" s="34"/>
      <c r="R77" s="37" t="s">
        <v>42</v>
      </c>
    </row>
    <row r="78" spans="1:21">
      <c r="A78" s="36"/>
      <c r="B78" s="36"/>
      <c r="C78" s="38"/>
      <c r="D78" s="36"/>
      <c r="E78" s="36"/>
      <c r="L78" s="36"/>
      <c r="M78" s="36"/>
      <c r="N78" s="38"/>
      <c r="O78" s="36"/>
      <c r="P78" s="36"/>
    </row>
    <row r="79" spans="1:21">
      <c r="A79" s="31" t="s">
        <v>43</v>
      </c>
      <c r="B79" s="40" t="str">
        <f>мс!B19</f>
        <v>1</v>
      </c>
      <c r="C79" s="34"/>
      <c r="D79" s="31" t="s">
        <v>44</v>
      </c>
      <c r="E79" s="54">
        <f>мс!F19</f>
        <v>20</v>
      </c>
      <c r="F79" s="260" t="s">
        <v>45</v>
      </c>
      <c r="G79" s="260"/>
      <c r="H79" s="260"/>
      <c r="I79" s="260"/>
      <c r="J79" s="260"/>
      <c r="L79" s="31" t="s">
        <v>43</v>
      </c>
      <c r="M79" s="40" t="str">
        <f>мс!B21</f>
        <v>1</v>
      </c>
      <c r="N79" s="34"/>
      <c r="O79" s="31" t="s">
        <v>44</v>
      </c>
      <c r="P79" s="39">
        <f>мс!F21</f>
        <v>20</v>
      </c>
      <c r="Q79" s="260" t="s">
        <v>46</v>
      </c>
      <c r="R79" s="260"/>
      <c r="S79" s="260"/>
      <c r="T79" s="260"/>
      <c r="U79" s="260"/>
    </row>
    <row r="80" spans="1:21">
      <c r="A80" s="260" t="str">
        <f>мс!H19</f>
        <v xml:space="preserve">Алтайский, Иркутская, Кемеровская, Красноярский, Новосибирская, Р.Алтай, Р.Бурятия, Р.Тыва, Томская, </v>
      </c>
      <c r="B80" s="260"/>
      <c r="C80" s="260"/>
      <c r="D80" s="260"/>
      <c r="E80" s="260"/>
      <c r="F80" s="260"/>
      <c r="G80" s="260"/>
      <c r="H80" s="260"/>
      <c r="I80" s="260"/>
      <c r="J80" s="260"/>
      <c r="L80" s="260" t="str">
        <f>мс!H21</f>
        <v xml:space="preserve">Алтайский, Иркутская, Кемеровская, Красноярский, Новосибирская, Р.Алтай, Р.Бурятия, Р.Тыва, Томская, </v>
      </c>
      <c r="M80" s="260"/>
      <c r="N80" s="260"/>
      <c r="O80" s="260"/>
      <c r="P80" s="260"/>
      <c r="Q80" s="260"/>
      <c r="R80" s="260"/>
      <c r="S80" s="260"/>
      <c r="T80" s="260"/>
      <c r="U80" s="260"/>
    </row>
    <row r="81" spans="1:21">
      <c r="A81" s="31" t="s">
        <v>47</v>
      </c>
      <c r="C81" s="31" t="s">
        <v>48</v>
      </c>
      <c r="D81" s="42"/>
      <c r="E81" s="41" t="s">
        <v>49</v>
      </c>
      <c r="F81" s="37" t="s">
        <v>50</v>
      </c>
      <c r="L81" s="31" t="s">
        <v>47</v>
      </c>
      <c r="N81" s="31" t="s">
        <v>48</v>
      </c>
      <c r="O81" s="42"/>
      <c r="P81" s="41" t="s">
        <v>49</v>
      </c>
      <c r="Q81" s="37" t="s">
        <v>50</v>
      </c>
    </row>
    <row r="82" spans="1:21" ht="13.8" thickBot="1">
      <c r="A82" s="43"/>
      <c r="B82" s="43"/>
      <c r="C82" s="43"/>
      <c r="D82" s="43"/>
      <c r="E82" s="43"/>
      <c r="F82" s="43"/>
      <c r="G82" s="43"/>
      <c r="H82" s="43"/>
      <c r="I82" s="43"/>
      <c r="J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1:21">
      <c r="A83" s="44" t="s">
        <v>51</v>
      </c>
      <c r="B83" s="261" t="s">
        <v>52</v>
      </c>
      <c r="C83" s="262"/>
      <c r="D83" s="262"/>
      <c r="E83" s="263"/>
      <c r="F83" s="45" t="s">
        <v>53</v>
      </c>
      <c r="G83" s="46"/>
      <c r="H83" s="44" t="s">
        <v>54</v>
      </c>
      <c r="I83" s="264"/>
      <c r="J83" s="265"/>
      <c r="L83" s="44" t="s">
        <v>51</v>
      </c>
      <c r="M83" s="261" t="s">
        <v>52</v>
      </c>
      <c r="N83" s="262"/>
      <c r="O83" s="262"/>
      <c r="P83" s="263"/>
      <c r="Q83" s="45" t="s">
        <v>53</v>
      </c>
      <c r="R83" s="46"/>
      <c r="S83" s="44" t="s">
        <v>54</v>
      </c>
      <c r="T83" s="264"/>
      <c r="U83" s="265"/>
    </row>
    <row r="84" spans="1:21">
      <c r="A84" s="47">
        <v>1</v>
      </c>
      <c r="B84" s="48" t="s">
        <v>81</v>
      </c>
      <c r="C84" s="49"/>
      <c r="D84" s="49"/>
      <c r="E84" s="50"/>
      <c r="F84" s="51" t="s">
        <v>73</v>
      </c>
      <c r="G84" s="50"/>
      <c r="H84" s="52" t="s">
        <v>56</v>
      </c>
      <c r="I84" s="51"/>
      <c r="J84" s="50"/>
      <c r="L84" s="47">
        <v>1</v>
      </c>
      <c r="M84" s="48" t="s">
        <v>82</v>
      </c>
      <c r="N84" s="49"/>
      <c r="O84" s="49"/>
      <c r="P84" s="50"/>
      <c r="Q84" s="51" t="s">
        <v>58</v>
      </c>
      <c r="R84" s="50"/>
      <c r="S84" s="52" t="s">
        <v>56</v>
      </c>
      <c r="T84" s="51"/>
      <c r="U84" s="50"/>
    </row>
    <row r="85" spans="1:21">
      <c r="A85" s="47">
        <v>2</v>
      </c>
      <c r="B85" s="48" t="s">
        <v>83</v>
      </c>
      <c r="C85" s="49"/>
      <c r="D85" s="49"/>
      <c r="E85" s="50"/>
      <c r="F85" s="51" t="s">
        <v>73</v>
      </c>
      <c r="G85" s="50"/>
      <c r="H85" s="52" t="s">
        <v>56</v>
      </c>
      <c r="I85" s="51"/>
      <c r="J85" s="50"/>
      <c r="L85" s="47">
        <v>2</v>
      </c>
      <c r="M85" s="48" t="s">
        <v>84</v>
      </c>
      <c r="N85" s="49"/>
      <c r="O85" s="49"/>
      <c r="P85" s="50"/>
      <c r="Q85" s="51" t="s">
        <v>73</v>
      </c>
      <c r="R85" s="50"/>
      <c r="S85" s="52" t="s">
        <v>56</v>
      </c>
      <c r="T85" s="51"/>
      <c r="U85" s="50"/>
    </row>
    <row r="86" spans="1:21">
      <c r="A86" s="47">
        <v>3</v>
      </c>
      <c r="B86" s="48" t="s">
        <v>85</v>
      </c>
      <c r="C86" s="49"/>
      <c r="D86" s="49"/>
      <c r="E86" s="50"/>
      <c r="F86" s="51" t="s">
        <v>73</v>
      </c>
      <c r="G86" s="50"/>
      <c r="H86" s="52" t="s">
        <v>56</v>
      </c>
      <c r="I86" s="51"/>
      <c r="J86" s="50"/>
      <c r="L86" s="47">
        <v>3</v>
      </c>
      <c r="M86" s="48" t="s">
        <v>86</v>
      </c>
      <c r="N86" s="49"/>
      <c r="O86" s="49"/>
      <c r="P86" s="50"/>
      <c r="Q86" s="51" t="s">
        <v>87</v>
      </c>
      <c r="R86" s="50"/>
      <c r="S86" s="52" t="s">
        <v>56</v>
      </c>
      <c r="T86" s="51"/>
      <c r="U86" s="50"/>
    </row>
    <row r="87" spans="1:21">
      <c r="A87" s="47">
        <v>4</v>
      </c>
      <c r="B87" s="48" t="s">
        <v>88</v>
      </c>
      <c r="C87" s="49"/>
      <c r="D87" s="49"/>
      <c r="E87" s="50"/>
      <c r="F87" s="48" t="s">
        <v>73</v>
      </c>
      <c r="G87" s="50"/>
      <c r="H87" s="52" t="s">
        <v>56</v>
      </c>
      <c r="I87" s="51"/>
      <c r="J87" s="50"/>
      <c r="L87" s="47">
        <v>4</v>
      </c>
      <c r="M87" s="48" t="s">
        <v>89</v>
      </c>
      <c r="N87" s="49"/>
      <c r="O87" s="49"/>
      <c r="P87" s="50"/>
      <c r="Q87" s="48" t="s">
        <v>78</v>
      </c>
      <c r="R87" s="50"/>
      <c r="S87" s="52" t="s">
        <v>56</v>
      </c>
      <c r="T87" s="51"/>
      <c r="U87" s="50"/>
    </row>
    <row r="88" spans="1:21">
      <c r="A88" s="47">
        <v>5</v>
      </c>
      <c r="B88" s="48" t="s">
        <v>90</v>
      </c>
      <c r="C88" s="49"/>
      <c r="D88" s="49"/>
      <c r="E88" s="50"/>
      <c r="F88" s="51" t="s">
        <v>73</v>
      </c>
      <c r="G88" s="50"/>
      <c r="H88" s="52" t="s">
        <v>56</v>
      </c>
      <c r="I88" s="51"/>
      <c r="J88" s="50"/>
      <c r="L88" s="47">
        <v>5</v>
      </c>
      <c r="M88" s="48" t="s">
        <v>91</v>
      </c>
      <c r="N88" s="49"/>
      <c r="O88" s="49"/>
      <c r="P88" s="50"/>
      <c r="Q88" s="51" t="s">
        <v>77</v>
      </c>
      <c r="R88" s="50"/>
      <c r="S88" s="52" t="s">
        <v>56</v>
      </c>
      <c r="T88" s="51"/>
      <c r="U88" s="50"/>
    </row>
    <row r="89" spans="1:21">
      <c r="A89" s="47"/>
      <c r="B89" s="51"/>
      <c r="C89" s="49"/>
      <c r="D89" s="49"/>
      <c r="E89" s="50"/>
      <c r="F89" s="51"/>
      <c r="G89" s="50"/>
      <c r="H89" s="52"/>
      <c r="I89" s="51"/>
      <c r="J89" s="50"/>
      <c r="L89" s="47">
        <v>6</v>
      </c>
      <c r="M89" s="51" t="s">
        <v>92</v>
      </c>
      <c r="N89" s="49"/>
      <c r="O89" s="49"/>
      <c r="P89" s="50"/>
      <c r="Q89" s="51" t="s">
        <v>77</v>
      </c>
      <c r="R89" s="50"/>
      <c r="S89" s="52" t="s">
        <v>56</v>
      </c>
      <c r="T89" s="51"/>
      <c r="U89" s="50"/>
    </row>
    <row r="90" spans="1:21">
      <c r="B90" s="51"/>
      <c r="C90" s="49"/>
      <c r="D90" s="49"/>
      <c r="E90" s="50"/>
      <c r="F90" s="51"/>
      <c r="G90" s="50"/>
      <c r="H90" s="52"/>
      <c r="I90" s="51"/>
      <c r="J90" s="50"/>
      <c r="L90" s="47">
        <v>7</v>
      </c>
      <c r="M90" s="51" t="s">
        <v>93</v>
      </c>
      <c r="N90" s="49"/>
      <c r="O90" s="49"/>
      <c r="P90" s="50"/>
      <c r="Q90" s="51" t="s">
        <v>78</v>
      </c>
      <c r="R90" s="50"/>
      <c r="S90" s="52" t="s">
        <v>56</v>
      </c>
      <c r="T90" s="51"/>
      <c r="U90" s="50"/>
    </row>
    <row r="92" spans="1:21">
      <c r="E92" s="31" t="s">
        <v>67</v>
      </c>
      <c r="G92" s="34" t="s">
        <v>68</v>
      </c>
      <c r="H92" s="34"/>
      <c r="I92" s="34"/>
      <c r="J92" s="34"/>
      <c r="P92" s="31" t="s">
        <v>67</v>
      </c>
      <c r="R92" s="34" t="s">
        <v>94</v>
      </c>
      <c r="S92" s="34"/>
      <c r="T92" s="34"/>
      <c r="U92" s="34"/>
    </row>
    <row r="93" spans="1:21">
      <c r="A93" s="31" t="str">
        <f>[1]реквизиты!$A$6</f>
        <v>Гл. судья, судья ВК</v>
      </c>
      <c r="H93" s="35" t="s">
        <v>69</v>
      </c>
      <c r="S93" s="35" t="s">
        <v>69</v>
      </c>
    </row>
    <row r="94" spans="1:21">
      <c r="D94" s="31" t="s">
        <v>70</v>
      </c>
      <c r="E94" s="34"/>
      <c r="F94" s="34"/>
      <c r="G94" s="34"/>
      <c r="H94" s="34" t="str">
        <f>H27</f>
        <v>М.Г. Стенников</v>
      </c>
      <c r="I94" s="34"/>
      <c r="J94" s="34"/>
      <c r="L94" s="31" t="str">
        <f>[1]реквизиты!$A$6</f>
        <v>Гл. судья, судья ВК</v>
      </c>
      <c r="O94" s="31" t="s">
        <v>70</v>
      </c>
      <c r="P94" s="34"/>
      <c r="Q94" s="34"/>
      <c r="R94" s="34"/>
      <c r="S94" s="34" t="str">
        <f>S27</f>
        <v>М.Г. Стенников</v>
      </c>
      <c r="T94" s="34"/>
      <c r="U94" s="34"/>
    </row>
    <row r="95" spans="1:21">
      <c r="A95" s="31" t="str">
        <f>[1]реквизиты!$A$8</f>
        <v>Гл. секретарь, судья ВК</v>
      </c>
      <c r="F95" s="35" t="s">
        <v>71</v>
      </c>
      <c r="I95" s="53" t="s">
        <v>72</v>
      </c>
      <c r="Q95" s="35" t="s">
        <v>71</v>
      </c>
      <c r="T95" s="53" t="s">
        <v>72</v>
      </c>
    </row>
    <row r="96" spans="1:21">
      <c r="D96" s="41" t="s">
        <v>70</v>
      </c>
      <c r="E96" s="34"/>
      <c r="F96" s="34"/>
      <c r="G96" s="34"/>
      <c r="H96" s="34" t="str">
        <f>H29</f>
        <v>Д.П. Сапунов</v>
      </c>
      <c r="I96" s="34"/>
      <c r="J96" s="34"/>
      <c r="L96" s="31" t="str">
        <f>[1]реквизиты!$A$8</f>
        <v>Гл. секретарь, судья ВК</v>
      </c>
      <c r="O96" s="41" t="s">
        <v>70</v>
      </c>
      <c r="P96" s="34"/>
      <c r="Q96" s="34"/>
      <c r="R96" s="34"/>
      <c r="S96" s="34" t="str">
        <f>S29</f>
        <v>Д.П. Сапунов</v>
      </c>
      <c r="T96" s="34"/>
      <c r="U96" s="34"/>
    </row>
    <row r="97" spans="1:21">
      <c r="F97" s="35" t="s">
        <v>71</v>
      </c>
      <c r="I97" s="53" t="s">
        <v>72</v>
      </c>
      <c r="Q97" s="35" t="s">
        <v>71</v>
      </c>
      <c r="T97" s="53" t="s">
        <v>72</v>
      </c>
    </row>
    <row r="101" spans="1:21">
      <c r="C101" s="256" t="s">
        <v>7</v>
      </c>
      <c r="D101" s="256"/>
      <c r="E101" s="256"/>
      <c r="F101" s="256"/>
      <c r="G101" s="256"/>
      <c r="N101" s="256" t="s">
        <v>7</v>
      </c>
      <c r="O101" s="256"/>
      <c r="P101" s="256"/>
      <c r="Q101" s="256"/>
      <c r="R101" s="256"/>
    </row>
    <row r="103" spans="1:21" ht="15.6">
      <c r="D103" s="257" t="s">
        <v>32</v>
      </c>
      <c r="E103" s="257"/>
      <c r="F103" s="257"/>
      <c r="O103" s="257" t="s">
        <v>32</v>
      </c>
      <c r="P103" s="257"/>
      <c r="Q103" s="257"/>
    </row>
    <row r="105" spans="1:21">
      <c r="A105" s="32" t="s">
        <v>33</v>
      </c>
      <c r="B105" s="32"/>
      <c r="C105" s="33" t="str">
        <f>мс!C23</f>
        <v>ШУВАЕВ Дмитрий Сергеевич</v>
      </c>
      <c r="D105" s="33"/>
      <c r="E105" s="33"/>
      <c r="F105" s="33"/>
      <c r="G105" s="33"/>
      <c r="H105" s="33"/>
      <c r="I105" s="33"/>
      <c r="J105" s="34"/>
      <c r="L105" s="32" t="s">
        <v>33</v>
      </c>
      <c r="M105" s="32"/>
      <c r="N105" s="33" t="str">
        <f>мс!C25</f>
        <v>ПОЗНАХИРКО Глеб Игоревич</v>
      </c>
      <c r="O105" s="33"/>
      <c r="P105" s="33"/>
      <c r="Q105" s="33"/>
      <c r="R105" s="33"/>
      <c r="S105" s="33"/>
      <c r="T105" s="33"/>
      <c r="U105" s="34"/>
    </row>
    <row r="106" spans="1:21" ht="30" customHeight="1">
      <c r="E106" s="35" t="s">
        <v>34</v>
      </c>
      <c r="P106" s="35" t="s">
        <v>34</v>
      </c>
    </row>
    <row r="107" spans="1:21" ht="25.5" customHeight="1">
      <c r="A107" s="31" t="s">
        <v>35</v>
      </c>
      <c r="E107" s="259" t="str">
        <f>призеры!$A$3</f>
        <v>Первенство Уральского федерального округа по самбо среди юниоров 1998-99г.р.</v>
      </c>
      <c r="F107" s="259"/>
      <c r="G107" s="259"/>
      <c r="H107" s="259"/>
      <c r="I107" s="259"/>
      <c r="J107" s="259"/>
      <c r="L107" s="31" t="s">
        <v>35</v>
      </c>
      <c r="P107" s="259" t="str">
        <f>призеры!$A$3</f>
        <v>Первенство Уральского федерального округа по самбо среди юниоров 1998-99г.р.</v>
      </c>
      <c r="Q107" s="259"/>
      <c r="R107" s="259"/>
      <c r="S107" s="259"/>
      <c r="T107" s="259"/>
      <c r="U107" s="259"/>
    </row>
    <row r="108" spans="1:21">
      <c r="F108" s="35" t="s">
        <v>36</v>
      </c>
      <c r="Q108" s="35" t="s">
        <v>36</v>
      </c>
    </row>
    <row r="109" spans="1:21">
      <c r="A109" s="31" t="s">
        <v>37</v>
      </c>
      <c r="C109" s="256" t="str">
        <f>[1]реквизиты!$F$11</f>
        <v>14-16 декабря 2017г.</v>
      </c>
      <c r="D109" s="256"/>
      <c r="E109" s="256"/>
      <c r="F109" s="34"/>
      <c r="G109" s="31" t="s">
        <v>38</v>
      </c>
      <c r="H109" s="256" t="str">
        <f>[1]реквизиты!$D$11</f>
        <v>г.Верхняя Пышма</v>
      </c>
      <c r="I109" s="256"/>
      <c r="J109" s="34"/>
      <c r="L109" s="31" t="s">
        <v>37</v>
      </c>
      <c r="N109" s="256" t="str">
        <f>[1]реквизиты!$F$11</f>
        <v>14-16 декабря 2017г.</v>
      </c>
      <c r="O109" s="256"/>
      <c r="P109" s="256"/>
      <c r="Q109" s="34"/>
      <c r="R109" s="31" t="s">
        <v>38</v>
      </c>
      <c r="S109" s="256" t="str">
        <f>[1]реквизиты!$D$11</f>
        <v>г.Верхняя Пышма</v>
      </c>
      <c r="T109" s="256"/>
      <c r="U109" s="34"/>
    </row>
    <row r="110" spans="1:21">
      <c r="C110" s="35" t="s">
        <v>39</v>
      </c>
      <c r="I110" s="35" t="s">
        <v>40</v>
      </c>
      <c r="N110" s="35" t="s">
        <v>39</v>
      </c>
      <c r="T110" s="35" t="s">
        <v>40</v>
      </c>
    </row>
    <row r="111" spans="1:21">
      <c r="A111" s="36"/>
      <c r="B111" s="36"/>
      <c r="C111" s="31" t="s">
        <v>41</v>
      </c>
      <c r="E111" s="34">
        <f>мс!A23</f>
        <v>90</v>
      </c>
      <c r="F111" s="34"/>
      <c r="G111" s="37" t="s">
        <v>42</v>
      </c>
      <c r="L111" s="36"/>
      <c r="M111" s="36"/>
      <c r="N111" s="31" t="s">
        <v>41</v>
      </c>
      <c r="P111" s="34">
        <f>мс!A25</f>
        <v>100</v>
      </c>
      <c r="Q111" s="34"/>
      <c r="R111" s="37" t="s">
        <v>42</v>
      </c>
    </row>
    <row r="112" spans="1:21">
      <c r="A112" s="36"/>
      <c r="B112" s="36"/>
      <c r="C112" s="38"/>
      <c r="D112" s="36"/>
      <c r="E112" s="36"/>
      <c r="L112" s="36"/>
      <c r="M112" s="36"/>
      <c r="N112" s="38"/>
      <c r="O112" s="36"/>
      <c r="P112" s="36"/>
    </row>
    <row r="113" spans="1:21">
      <c r="A113" s="31" t="s">
        <v>43</v>
      </c>
      <c r="B113" s="40" t="str">
        <f>мс!B23</f>
        <v>1</v>
      </c>
      <c r="C113" s="34"/>
      <c r="D113" s="31" t="s">
        <v>44</v>
      </c>
      <c r="E113" s="54">
        <f>мс!F23</f>
        <v>20</v>
      </c>
      <c r="F113" s="260" t="s">
        <v>45</v>
      </c>
      <c r="G113" s="260"/>
      <c r="H113" s="260"/>
      <c r="I113" s="260"/>
      <c r="J113" s="260"/>
      <c r="L113" s="31" t="s">
        <v>43</v>
      </c>
      <c r="M113" s="40" t="str">
        <f>мс!B25</f>
        <v>1</v>
      </c>
      <c r="N113" s="34"/>
      <c r="O113" s="31" t="s">
        <v>44</v>
      </c>
      <c r="P113" s="39">
        <f>мс!F25</f>
        <v>8</v>
      </c>
      <c r="Q113" s="260" t="s">
        <v>46</v>
      </c>
      <c r="R113" s="260"/>
      <c r="S113" s="260"/>
      <c r="T113" s="260"/>
      <c r="U113" s="260"/>
    </row>
    <row r="114" spans="1:21">
      <c r="A114" s="260" t="str">
        <f>мс!H23</f>
        <v xml:space="preserve">Алтайский, Иркутская, Кемеровская, Красноярский, Новосибирская, Р.Алтай, Р.Бурятия, Р.Тыва, Томская, </v>
      </c>
      <c r="B114" s="260"/>
      <c r="C114" s="260"/>
      <c r="D114" s="260"/>
      <c r="E114" s="260"/>
      <c r="F114" s="260"/>
      <c r="G114" s="260"/>
      <c r="H114" s="260"/>
      <c r="I114" s="260"/>
      <c r="J114" s="260"/>
      <c r="L114" s="260" t="str">
        <f>мс!H25</f>
        <v xml:space="preserve">Алтайский, Иркутская, Кемеровская, Красноярский, Р.Бурятия, Томская, , , , </v>
      </c>
      <c r="M114" s="260"/>
      <c r="N114" s="260"/>
      <c r="O114" s="260"/>
      <c r="P114" s="260"/>
      <c r="Q114" s="260"/>
      <c r="R114" s="260"/>
      <c r="S114" s="260"/>
      <c r="T114" s="260"/>
      <c r="U114" s="260"/>
    </row>
    <row r="115" spans="1:21">
      <c r="A115" s="31" t="s">
        <v>47</v>
      </c>
      <c r="C115" s="31" t="s">
        <v>48</v>
      </c>
      <c r="D115" s="42"/>
      <c r="E115" s="41" t="s">
        <v>49</v>
      </c>
      <c r="F115" s="37" t="s">
        <v>50</v>
      </c>
      <c r="L115" s="31" t="s">
        <v>47</v>
      </c>
      <c r="N115" s="31" t="s">
        <v>48</v>
      </c>
      <c r="O115" s="42"/>
      <c r="P115" s="41" t="s">
        <v>49</v>
      </c>
      <c r="Q115" s="37" t="s">
        <v>50</v>
      </c>
    </row>
    <row r="116" spans="1:21" ht="13.8" thickBo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</row>
    <row r="117" spans="1:21">
      <c r="A117" s="44" t="s">
        <v>51</v>
      </c>
      <c r="B117" s="261" t="s">
        <v>52</v>
      </c>
      <c r="C117" s="262"/>
      <c r="D117" s="262"/>
      <c r="E117" s="263"/>
      <c r="F117" s="45" t="s">
        <v>53</v>
      </c>
      <c r="G117" s="46"/>
      <c r="H117" s="44" t="s">
        <v>54</v>
      </c>
      <c r="I117" s="264"/>
      <c r="J117" s="265"/>
      <c r="L117" s="44" t="s">
        <v>51</v>
      </c>
      <c r="M117" s="261" t="s">
        <v>52</v>
      </c>
      <c r="N117" s="262"/>
      <c r="O117" s="262"/>
      <c r="P117" s="263"/>
      <c r="Q117" s="45" t="s">
        <v>53</v>
      </c>
      <c r="R117" s="46"/>
      <c r="S117" s="44" t="s">
        <v>54</v>
      </c>
      <c r="T117" s="264"/>
      <c r="U117" s="265"/>
    </row>
    <row r="118" spans="1:21">
      <c r="A118" s="47">
        <v>1</v>
      </c>
      <c r="B118" s="48" t="s">
        <v>81</v>
      </c>
      <c r="C118" s="49"/>
      <c r="D118" s="49"/>
      <c r="E118" s="50"/>
      <c r="F118" s="51" t="s">
        <v>73</v>
      </c>
      <c r="G118" s="50"/>
      <c r="H118" s="52" t="s">
        <v>56</v>
      </c>
      <c r="I118" s="51"/>
      <c r="J118" s="50"/>
      <c r="L118" s="47">
        <v>1</v>
      </c>
      <c r="M118" s="48" t="s">
        <v>82</v>
      </c>
      <c r="N118" s="49"/>
      <c r="O118" s="49"/>
      <c r="P118" s="50"/>
      <c r="Q118" s="51" t="s">
        <v>58</v>
      </c>
      <c r="R118" s="50"/>
      <c r="S118" s="52" t="s">
        <v>56</v>
      </c>
      <c r="T118" s="51"/>
      <c r="U118" s="50"/>
    </row>
    <row r="119" spans="1:21">
      <c r="A119" s="47">
        <v>2</v>
      </c>
      <c r="B119" s="48" t="s">
        <v>83</v>
      </c>
      <c r="C119" s="49"/>
      <c r="D119" s="49"/>
      <c r="E119" s="50"/>
      <c r="F119" s="51" t="s">
        <v>73</v>
      </c>
      <c r="G119" s="50"/>
      <c r="H119" s="52" t="s">
        <v>56</v>
      </c>
      <c r="I119" s="51"/>
      <c r="J119" s="50"/>
      <c r="L119" s="47">
        <v>2</v>
      </c>
      <c r="M119" s="48" t="s">
        <v>84</v>
      </c>
      <c r="N119" s="49"/>
      <c r="O119" s="49"/>
      <c r="P119" s="50"/>
      <c r="Q119" s="51" t="s">
        <v>73</v>
      </c>
      <c r="R119" s="50"/>
      <c r="S119" s="52" t="s">
        <v>56</v>
      </c>
      <c r="T119" s="51"/>
      <c r="U119" s="50"/>
    </row>
    <row r="120" spans="1:21">
      <c r="A120" s="47">
        <v>3</v>
      </c>
      <c r="B120" s="48" t="s">
        <v>85</v>
      </c>
      <c r="C120" s="49"/>
      <c r="D120" s="49"/>
      <c r="E120" s="50"/>
      <c r="F120" s="51" t="s">
        <v>73</v>
      </c>
      <c r="G120" s="50"/>
      <c r="H120" s="52" t="s">
        <v>56</v>
      </c>
      <c r="I120" s="51"/>
      <c r="J120" s="50"/>
      <c r="L120" s="47">
        <v>3</v>
      </c>
      <c r="M120" s="48" t="s">
        <v>86</v>
      </c>
      <c r="N120" s="49"/>
      <c r="O120" s="49"/>
      <c r="P120" s="50"/>
      <c r="Q120" s="51" t="s">
        <v>87</v>
      </c>
      <c r="R120" s="50"/>
      <c r="S120" s="52" t="s">
        <v>56</v>
      </c>
      <c r="T120" s="51"/>
      <c r="U120" s="50"/>
    </row>
    <row r="121" spans="1:21">
      <c r="A121" s="47">
        <v>4</v>
      </c>
      <c r="B121" s="48" t="s">
        <v>88</v>
      </c>
      <c r="C121" s="49"/>
      <c r="D121" s="49"/>
      <c r="E121" s="50"/>
      <c r="F121" s="48" t="s">
        <v>73</v>
      </c>
      <c r="G121" s="50"/>
      <c r="H121" s="52" t="s">
        <v>56</v>
      </c>
      <c r="I121" s="51"/>
      <c r="J121" s="50"/>
      <c r="L121" s="47">
        <v>4</v>
      </c>
      <c r="M121" s="48" t="s">
        <v>89</v>
      </c>
      <c r="N121" s="49"/>
      <c r="O121" s="49"/>
      <c r="P121" s="50"/>
      <c r="Q121" s="48" t="s">
        <v>78</v>
      </c>
      <c r="R121" s="50"/>
      <c r="S121" s="52" t="s">
        <v>56</v>
      </c>
      <c r="T121" s="51"/>
      <c r="U121" s="50"/>
    </row>
    <row r="122" spans="1:21">
      <c r="A122" s="47">
        <v>5</v>
      </c>
      <c r="B122" s="48" t="s">
        <v>90</v>
      </c>
      <c r="C122" s="49"/>
      <c r="D122" s="49"/>
      <c r="E122" s="50"/>
      <c r="F122" s="51" t="s">
        <v>73</v>
      </c>
      <c r="G122" s="50"/>
      <c r="H122" s="52" t="s">
        <v>56</v>
      </c>
      <c r="I122" s="51"/>
      <c r="J122" s="50"/>
      <c r="L122" s="47">
        <v>5</v>
      </c>
      <c r="M122" s="48" t="s">
        <v>91</v>
      </c>
      <c r="N122" s="49"/>
      <c r="O122" s="49"/>
      <c r="P122" s="50"/>
      <c r="Q122" s="51" t="s">
        <v>77</v>
      </c>
      <c r="R122" s="50"/>
      <c r="S122" s="52" t="s">
        <v>56</v>
      </c>
      <c r="T122" s="51"/>
      <c r="U122" s="50"/>
    </row>
    <row r="123" spans="1:21">
      <c r="A123" s="47"/>
      <c r="B123" s="51"/>
      <c r="C123" s="49"/>
      <c r="D123" s="49"/>
      <c r="E123" s="50"/>
      <c r="F123" s="51"/>
      <c r="G123" s="50"/>
      <c r="H123" s="52"/>
      <c r="I123" s="51"/>
      <c r="J123" s="50"/>
      <c r="L123" s="47">
        <v>6</v>
      </c>
      <c r="M123" s="51" t="s">
        <v>92</v>
      </c>
      <c r="N123" s="49"/>
      <c r="O123" s="49"/>
      <c r="P123" s="50"/>
      <c r="Q123" s="51" t="s">
        <v>77</v>
      </c>
      <c r="R123" s="50"/>
      <c r="S123" s="52" t="s">
        <v>56</v>
      </c>
      <c r="T123" s="51"/>
      <c r="U123" s="50"/>
    </row>
    <row r="124" spans="1:21">
      <c r="B124" s="51"/>
      <c r="C124" s="49"/>
      <c r="D124" s="49"/>
      <c r="E124" s="50"/>
      <c r="F124" s="51"/>
      <c r="G124" s="50"/>
      <c r="H124" s="52"/>
      <c r="I124" s="51"/>
      <c r="J124" s="50"/>
      <c r="L124" s="47">
        <v>7</v>
      </c>
      <c r="M124" s="51" t="s">
        <v>93</v>
      </c>
      <c r="N124" s="49"/>
      <c r="O124" s="49"/>
      <c r="P124" s="50"/>
      <c r="Q124" s="51" t="s">
        <v>78</v>
      </c>
      <c r="R124" s="50"/>
      <c r="S124" s="52" t="s">
        <v>56</v>
      </c>
      <c r="T124" s="51"/>
      <c r="U124" s="50"/>
    </row>
    <row r="126" spans="1:21">
      <c r="E126" s="31" t="s">
        <v>67</v>
      </c>
      <c r="G126" s="34" t="s">
        <v>68</v>
      </c>
      <c r="H126" s="34"/>
      <c r="I126" s="34"/>
      <c r="J126" s="34"/>
      <c r="P126" s="31" t="s">
        <v>67</v>
      </c>
      <c r="R126" s="34" t="s">
        <v>94</v>
      </c>
      <c r="S126" s="34"/>
      <c r="T126" s="34"/>
      <c r="U126" s="34"/>
    </row>
    <row r="127" spans="1:21">
      <c r="A127" s="31" t="str">
        <f>[1]реквизиты!$A$6</f>
        <v>Гл. судья, судья ВК</v>
      </c>
      <c r="H127" s="35" t="s">
        <v>69</v>
      </c>
      <c r="S127" s="35" t="s">
        <v>69</v>
      </c>
    </row>
    <row r="128" spans="1:21">
      <c r="D128" s="31" t="s">
        <v>70</v>
      </c>
      <c r="E128" s="34"/>
      <c r="F128" s="34"/>
      <c r="G128" s="34"/>
      <c r="H128" s="34" t="str">
        <f>[1]реквизиты!$G$6</f>
        <v>М.Г. Стенников</v>
      </c>
      <c r="I128" s="34"/>
      <c r="J128" s="34"/>
      <c r="L128" s="31" t="str">
        <f>[1]реквизиты!$A$6</f>
        <v>Гл. судья, судья ВК</v>
      </c>
      <c r="O128" s="31" t="s">
        <v>70</v>
      </c>
      <c r="P128" s="34"/>
      <c r="Q128" s="34"/>
      <c r="R128" s="34"/>
      <c r="S128" s="34" t="str">
        <f>[1]реквизиты!$G$6</f>
        <v>М.Г. Стенников</v>
      </c>
      <c r="T128" s="34"/>
      <c r="U128" s="34"/>
    </row>
    <row r="129" spans="1:21">
      <c r="A129" s="31" t="str">
        <f>[1]реквизиты!$A$8</f>
        <v>Гл. секретарь, судья ВК</v>
      </c>
      <c r="F129" s="35" t="s">
        <v>71</v>
      </c>
      <c r="I129" s="53" t="s">
        <v>72</v>
      </c>
      <c r="Q129" s="35" t="s">
        <v>71</v>
      </c>
      <c r="T129" s="53" t="s">
        <v>72</v>
      </c>
    </row>
    <row r="130" spans="1:21">
      <c r="D130" s="41" t="s">
        <v>70</v>
      </c>
      <c r="E130" s="34"/>
      <c r="F130" s="34"/>
      <c r="G130" s="34"/>
      <c r="H130" s="34" t="str">
        <f>[1]реквизиты!$G$8</f>
        <v>Д.П. Сапунов</v>
      </c>
      <c r="I130" s="34"/>
      <c r="J130" s="34"/>
      <c r="L130" s="31" t="str">
        <f>[1]реквизиты!$A$8</f>
        <v>Гл. секретарь, судья ВК</v>
      </c>
      <c r="O130" s="41" t="s">
        <v>70</v>
      </c>
      <c r="P130" s="34"/>
      <c r="Q130" s="34"/>
      <c r="R130" s="34"/>
      <c r="S130" s="34" t="str">
        <f>[1]реквизиты!$G$8</f>
        <v>Д.П. Сапунов</v>
      </c>
      <c r="T130" s="34"/>
      <c r="U130" s="34"/>
    </row>
    <row r="131" spans="1:21">
      <c r="F131" s="35" t="s">
        <v>71</v>
      </c>
      <c r="I131" s="53" t="s">
        <v>72</v>
      </c>
      <c r="Q131" s="35" t="s">
        <v>71</v>
      </c>
      <c r="T131" s="53" t="s">
        <v>72</v>
      </c>
    </row>
    <row r="134" spans="1:21">
      <c r="C134" s="256" t="s">
        <v>7</v>
      </c>
      <c r="D134" s="256"/>
      <c r="E134" s="256"/>
      <c r="F134" s="256"/>
      <c r="G134" s="256"/>
      <c r="N134" s="256" t="s">
        <v>7</v>
      </c>
      <c r="O134" s="256"/>
      <c r="P134" s="256"/>
      <c r="Q134" s="256"/>
      <c r="R134" s="256"/>
    </row>
    <row r="136" spans="1:21" ht="15.6">
      <c r="D136" s="257" t="s">
        <v>32</v>
      </c>
      <c r="E136" s="257"/>
      <c r="F136" s="257"/>
      <c r="O136" s="257" t="s">
        <v>32</v>
      </c>
      <c r="P136" s="257"/>
      <c r="Q136" s="257"/>
    </row>
    <row r="138" spans="1:21">
      <c r="A138" s="32" t="s">
        <v>33</v>
      </c>
      <c r="B138" s="32"/>
      <c r="C138" s="33" t="str">
        <f>мс!C27</f>
        <v>ПЕТРОВ Святослав Васильевич</v>
      </c>
      <c r="D138" s="33"/>
      <c r="E138" s="33"/>
      <c r="F138" s="33"/>
      <c r="G138" s="33"/>
      <c r="H138" s="33"/>
      <c r="I138" s="33"/>
      <c r="J138" s="34"/>
      <c r="L138" s="32" t="s">
        <v>33</v>
      </c>
      <c r="M138" s="32"/>
      <c r="N138" s="33"/>
      <c r="O138" s="33"/>
      <c r="P138" s="33"/>
      <c r="Q138" s="33"/>
      <c r="R138" s="33"/>
      <c r="S138" s="33"/>
      <c r="T138" s="33"/>
      <c r="U138" s="34"/>
    </row>
    <row r="139" spans="1:21">
      <c r="E139" s="35" t="s">
        <v>34</v>
      </c>
      <c r="P139" s="35" t="s">
        <v>34</v>
      </c>
    </row>
    <row r="140" spans="1:21" ht="26.25" customHeight="1">
      <c r="A140" s="31" t="s">
        <v>35</v>
      </c>
      <c r="E140" s="259" t="str">
        <f>призеры!$A$3</f>
        <v>Первенство Уральского федерального округа по самбо среди юниоров 1998-99г.р.</v>
      </c>
      <c r="F140" s="259"/>
      <c r="G140" s="259"/>
      <c r="H140" s="259"/>
      <c r="I140" s="259"/>
      <c r="J140" s="259"/>
      <c r="L140" s="31" t="s">
        <v>35</v>
      </c>
      <c r="P140" s="259" t="str">
        <f>призеры!$A$3</f>
        <v>Первенство Уральского федерального округа по самбо среди юниоров 1998-99г.р.</v>
      </c>
      <c r="Q140" s="259"/>
      <c r="R140" s="259"/>
      <c r="S140" s="259"/>
      <c r="T140" s="259"/>
      <c r="U140" s="259"/>
    </row>
    <row r="141" spans="1:21">
      <c r="F141" s="35" t="s">
        <v>36</v>
      </c>
      <c r="Q141" s="35" t="s">
        <v>36</v>
      </c>
    </row>
    <row r="142" spans="1:21">
      <c r="A142" s="31" t="s">
        <v>37</v>
      </c>
      <c r="C142" s="256" t="str">
        <f>[1]реквизиты!$F$11</f>
        <v>14-16 декабря 2017г.</v>
      </c>
      <c r="D142" s="256"/>
      <c r="E142" s="256"/>
      <c r="F142" s="34"/>
      <c r="G142" s="31" t="s">
        <v>38</v>
      </c>
      <c r="H142" s="256" t="str">
        <f>[1]реквизиты!$D$11</f>
        <v>г.Верхняя Пышма</v>
      </c>
      <c r="I142" s="256"/>
      <c r="J142" s="34"/>
      <c r="L142" s="31" t="s">
        <v>37</v>
      </c>
      <c r="N142" s="256" t="str">
        <f>[1]реквизиты!$F$11</f>
        <v>14-16 декабря 2017г.</v>
      </c>
      <c r="O142" s="256"/>
      <c r="P142" s="256"/>
      <c r="Q142" s="34"/>
      <c r="R142" s="31" t="s">
        <v>38</v>
      </c>
      <c r="S142" s="256" t="str">
        <f>[1]реквизиты!$D$11</f>
        <v>г.Верхняя Пышма</v>
      </c>
      <c r="T142" s="256"/>
      <c r="U142" s="34"/>
    </row>
    <row r="143" spans="1:21">
      <c r="C143" s="35" t="s">
        <v>39</v>
      </c>
      <c r="I143" s="35" t="s">
        <v>40</v>
      </c>
      <c r="N143" s="35" t="s">
        <v>39</v>
      </c>
      <c r="T143" s="35" t="s">
        <v>40</v>
      </c>
    </row>
    <row r="144" spans="1:21">
      <c r="A144" s="36"/>
      <c r="B144" s="36"/>
      <c r="C144" s="31" t="s">
        <v>96</v>
      </c>
      <c r="E144" s="34" t="str">
        <f>мс!A27</f>
        <v>св100</v>
      </c>
      <c r="F144" s="34"/>
      <c r="G144" s="37" t="s">
        <v>42</v>
      </c>
      <c r="L144" s="36"/>
      <c r="M144" s="36"/>
      <c r="N144" s="31" t="s">
        <v>41</v>
      </c>
      <c r="P144" s="34"/>
      <c r="Q144" s="34"/>
      <c r="R144" s="37" t="s">
        <v>42</v>
      </c>
    </row>
    <row r="145" spans="1:21">
      <c r="A145" s="36"/>
      <c r="B145" s="36"/>
      <c r="C145" s="38"/>
      <c r="D145" s="36"/>
      <c r="E145" s="36"/>
      <c r="L145" s="36"/>
      <c r="M145" s="36"/>
      <c r="N145" s="38"/>
      <c r="O145" s="36"/>
      <c r="P145" s="36"/>
    </row>
    <row r="146" spans="1:21">
      <c r="A146" s="31" t="s">
        <v>43</v>
      </c>
      <c r="B146" s="40" t="str">
        <f>мс!B27</f>
        <v>1</v>
      </c>
      <c r="C146" s="34"/>
      <c r="D146" s="31" t="s">
        <v>44</v>
      </c>
      <c r="E146" s="54">
        <f>мс!F27</f>
        <v>8</v>
      </c>
      <c r="F146" s="260" t="s">
        <v>45</v>
      </c>
      <c r="G146" s="260"/>
      <c r="H146" s="260"/>
      <c r="I146" s="260"/>
      <c r="J146" s="260"/>
      <c r="L146" s="31" t="s">
        <v>43</v>
      </c>
      <c r="M146" s="34">
        <v>1</v>
      </c>
      <c r="N146" s="34"/>
      <c r="O146" s="31" t="s">
        <v>44</v>
      </c>
      <c r="P146" s="39"/>
      <c r="Q146" s="260" t="s">
        <v>95</v>
      </c>
      <c r="R146" s="260"/>
      <c r="S146" s="260"/>
      <c r="T146" s="260"/>
      <c r="U146" s="260"/>
    </row>
    <row r="147" spans="1:21">
      <c r="A147" s="260" t="str">
        <f>мс!H27</f>
        <v xml:space="preserve">Алтайский, Иркутская, Кемеровская, Красноярский, Р.Бурятия, Томская, , , , </v>
      </c>
      <c r="B147" s="260"/>
      <c r="C147" s="260"/>
      <c r="D147" s="260"/>
      <c r="E147" s="260"/>
      <c r="F147" s="260"/>
      <c r="G147" s="260"/>
      <c r="H147" s="260"/>
      <c r="I147" s="260"/>
      <c r="J147" s="260"/>
      <c r="L147" s="260"/>
      <c r="M147" s="260"/>
      <c r="N147" s="260"/>
      <c r="O147" s="260"/>
      <c r="P147" s="260"/>
      <c r="Q147" s="260"/>
      <c r="R147" s="260"/>
      <c r="S147" s="260"/>
      <c r="T147" s="260"/>
      <c r="U147" s="260"/>
    </row>
    <row r="148" spans="1:21">
      <c r="A148" s="31" t="s">
        <v>47</v>
      </c>
      <c r="C148" s="31" t="s">
        <v>48</v>
      </c>
      <c r="D148" s="42"/>
      <c r="E148" s="41" t="s">
        <v>49</v>
      </c>
      <c r="F148" s="37" t="s">
        <v>50</v>
      </c>
      <c r="L148" s="31" t="s">
        <v>47</v>
      </c>
      <c r="N148" s="31" t="s">
        <v>48</v>
      </c>
      <c r="O148" s="42"/>
      <c r="P148" s="41" t="s">
        <v>49</v>
      </c>
      <c r="Q148" s="37" t="s">
        <v>50</v>
      </c>
    </row>
    <row r="149" spans="1:21" ht="13.8" thickBo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</row>
    <row r="150" spans="1:21">
      <c r="A150" s="44" t="s">
        <v>51</v>
      </c>
      <c r="B150" s="261" t="s">
        <v>52</v>
      </c>
      <c r="C150" s="262"/>
      <c r="D150" s="262"/>
      <c r="E150" s="263"/>
      <c r="F150" s="45" t="s">
        <v>53</v>
      </c>
      <c r="G150" s="46"/>
      <c r="H150" s="44" t="s">
        <v>54</v>
      </c>
      <c r="I150" s="264"/>
      <c r="J150" s="265"/>
      <c r="L150" s="44" t="s">
        <v>51</v>
      </c>
      <c r="M150" s="261" t="s">
        <v>52</v>
      </c>
      <c r="N150" s="262"/>
      <c r="O150" s="262"/>
      <c r="P150" s="263"/>
      <c r="Q150" s="45" t="s">
        <v>53</v>
      </c>
      <c r="R150" s="46"/>
      <c r="S150" s="44" t="s">
        <v>54</v>
      </c>
      <c r="T150" s="264"/>
      <c r="U150" s="265"/>
    </row>
    <row r="151" spans="1:21">
      <c r="A151" s="47">
        <v>1</v>
      </c>
      <c r="B151" s="48" t="s">
        <v>81</v>
      </c>
      <c r="C151" s="49"/>
      <c r="D151" s="49"/>
      <c r="E151" s="50"/>
      <c r="F151" s="51" t="s">
        <v>73</v>
      </c>
      <c r="G151" s="50"/>
      <c r="H151" s="52" t="s">
        <v>56</v>
      </c>
      <c r="I151" s="51"/>
      <c r="J151" s="50"/>
      <c r="L151" s="47">
        <v>1</v>
      </c>
      <c r="M151" s="48"/>
      <c r="N151" s="49"/>
      <c r="O151" s="49"/>
      <c r="P151" s="50"/>
      <c r="Q151" s="51"/>
      <c r="R151" s="50"/>
      <c r="S151" s="52"/>
      <c r="T151" s="51"/>
      <c r="U151" s="50"/>
    </row>
    <row r="152" spans="1:21">
      <c r="A152" s="47">
        <v>2</v>
      </c>
      <c r="B152" s="48" t="s">
        <v>83</v>
      </c>
      <c r="C152" s="49"/>
      <c r="D152" s="49"/>
      <c r="E152" s="50"/>
      <c r="F152" s="51" t="s">
        <v>73</v>
      </c>
      <c r="G152" s="50"/>
      <c r="H152" s="52" t="s">
        <v>56</v>
      </c>
      <c r="I152" s="51"/>
      <c r="J152" s="50"/>
      <c r="L152" s="47">
        <v>2</v>
      </c>
      <c r="M152" s="48"/>
      <c r="N152" s="49"/>
      <c r="O152" s="49"/>
      <c r="P152" s="50"/>
      <c r="Q152" s="51"/>
      <c r="R152" s="50"/>
      <c r="S152" s="52"/>
      <c r="T152" s="51"/>
      <c r="U152" s="50"/>
    </row>
    <row r="153" spans="1:21">
      <c r="A153" s="47">
        <v>3</v>
      </c>
      <c r="B153" s="48" t="s">
        <v>85</v>
      </c>
      <c r="C153" s="49"/>
      <c r="D153" s="49"/>
      <c r="E153" s="50"/>
      <c r="F153" s="51" t="s">
        <v>73</v>
      </c>
      <c r="G153" s="50"/>
      <c r="H153" s="52" t="s">
        <v>56</v>
      </c>
      <c r="I153" s="51"/>
      <c r="J153" s="50"/>
      <c r="L153" s="47">
        <v>3</v>
      </c>
      <c r="M153" s="48"/>
      <c r="N153" s="49"/>
      <c r="O153" s="49"/>
      <c r="P153" s="50"/>
      <c r="Q153" s="51"/>
      <c r="R153" s="50"/>
      <c r="S153" s="52"/>
      <c r="T153" s="51"/>
      <c r="U153" s="50"/>
    </row>
    <row r="154" spans="1:21">
      <c r="A154" s="47">
        <v>4</v>
      </c>
      <c r="B154" s="48" t="s">
        <v>88</v>
      </c>
      <c r="C154" s="49"/>
      <c r="D154" s="49"/>
      <c r="E154" s="50"/>
      <c r="F154" s="48" t="s">
        <v>73</v>
      </c>
      <c r="G154" s="50"/>
      <c r="H154" s="52" t="s">
        <v>56</v>
      </c>
      <c r="I154" s="51"/>
      <c r="J154" s="50"/>
      <c r="L154" s="47">
        <v>4</v>
      </c>
      <c r="M154" s="48"/>
      <c r="N154" s="49"/>
      <c r="O154" s="49"/>
      <c r="P154" s="50"/>
      <c r="Q154" s="48"/>
      <c r="R154" s="50"/>
      <c r="S154" s="52"/>
      <c r="T154" s="51"/>
      <c r="U154" s="50"/>
    </row>
    <row r="155" spans="1:21">
      <c r="A155" s="47">
        <v>5</v>
      </c>
      <c r="B155" s="48" t="s">
        <v>90</v>
      </c>
      <c r="C155" s="49"/>
      <c r="D155" s="49"/>
      <c r="E155" s="50"/>
      <c r="F155" s="51" t="s">
        <v>73</v>
      </c>
      <c r="G155" s="50"/>
      <c r="H155" s="52" t="s">
        <v>56</v>
      </c>
      <c r="I155" s="51"/>
      <c r="J155" s="50"/>
      <c r="L155" s="47">
        <v>5</v>
      </c>
      <c r="M155" s="48"/>
      <c r="N155" s="49"/>
      <c r="O155" s="49"/>
      <c r="P155" s="50"/>
      <c r="Q155" s="51"/>
      <c r="R155" s="50"/>
      <c r="S155" s="52"/>
      <c r="T155" s="51"/>
      <c r="U155" s="50"/>
    </row>
    <row r="156" spans="1:21">
      <c r="A156" s="47"/>
      <c r="B156" s="51"/>
      <c r="C156" s="49"/>
      <c r="D156" s="49"/>
      <c r="E156" s="50"/>
      <c r="F156" s="51"/>
      <c r="G156" s="50"/>
      <c r="H156" s="52"/>
      <c r="I156" s="51"/>
      <c r="J156" s="50"/>
      <c r="L156" s="47">
        <v>6</v>
      </c>
      <c r="M156" s="51"/>
      <c r="N156" s="49"/>
      <c r="O156" s="49"/>
      <c r="P156" s="50"/>
      <c r="Q156" s="51"/>
      <c r="R156" s="50"/>
      <c r="S156" s="52"/>
      <c r="T156" s="51"/>
      <c r="U156" s="50"/>
    </row>
    <row r="157" spans="1:21">
      <c r="B157" s="51"/>
      <c r="C157" s="49"/>
      <c r="D157" s="49"/>
      <c r="E157" s="50"/>
      <c r="F157" s="51"/>
      <c r="G157" s="50"/>
      <c r="H157" s="52"/>
      <c r="I157" s="51"/>
      <c r="J157" s="50"/>
      <c r="L157" s="47">
        <v>7</v>
      </c>
      <c r="M157" s="51"/>
      <c r="N157" s="49"/>
      <c r="O157" s="49"/>
      <c r="P157" s="50"/>
      <c r="Q157" s="51"/>
      <c r="R157" s="50"/>
      <c r="S157" s="52"/>
      <c r="T157" s="51"/>
      <c r="U157" s="50"/>
    </row>
    <row r="159" spans="1:21">
      <c r="E159" s="31" t="s">
        <v>67</v>
      </c>
      <c r="G159" s="34" t="s">
        <v>68</v>
      </c>
      <c r="H159" s="34"/>
      <c r="I159" s="34"/>
      <c r="J159" s="34"/>
      <c r="P159" s="31" t="s">
        <v>67</v>
      </c>
      <c r="R159" s="34"/>
      <c r="S159" s="34"/>
      <c r="T159" s="34"/>
      <c r="U159" s="34"/>
    </row>
    <row r="160" spans="1:21">
      <c r="A160" s="31" t="str">
        <f>[1]реквизиты!$A$6</f>
        <v>Гл. судья, судья ВК</v>
      </c>
      <c r="H160" s="35" t="s">
        <v>69</v>
      </c>
      <c r="S160" s="35" t="s">
        <v>69</v>
      </c>
    </row>
    <row r="161" spans="1:21">
      <c r="D161" s="31" t="s">
        <v>70</v>
      </c>
      <c r="E161" s="34"/>
      <c r="F161" s="34"/>
      <c r="G161" s="34"/>
      <c r="H161" s="34" t="str">
        <f>H94</f>
        <v>М.Г. Стенников</v>
      </c>
      <c r="I161" s="34"/>
      <c r="J161" s="34"/>
      <c r="L161" s="31" t="str">
        <f>[1]реквизиты!$A$6</f>
        <v>Гл. судья, судья ВК</v>
      </c>
      <c r="O161" s="31" t="s">
        <v>70</v>
      </c>
      <c r="P161" s="34"/>
      <c r="Q161" s="34"/>
      <c r="R161" s="34"/>
      <c r="S161" s="34" t="str">
        <f>S94</f>
        <v>М.Г. Стенников</v>
      </c>
      <c r="T161" s="34"/>
      <c r="U161" s="34"/>
    </row>
    <row r="162" spans="1:21">
      <c r="A162" s="31" t="str">
        <f>[1]реквизиты!$A$8</f>
        <v>Гл. секретарь, судья ВК</v>
      </c>
      <c r="F162" s="35" t="s">
        <v>71</v>
      </c>
      <c r="I162" s="53" t="s">
        <v>72</v>
      </c>
      <c r="Q162" s="35" t="s">
        <v>71</v>
      </c>
      <c r="T162" s="53" t="s">
        <v>72</v>
      </c>
    </row>
    <row r="163" spans="1:21">
      <c r="D163" s="41" t="s">
        <v>70</v>
      </c>
      <c r="E163" s="34"/>
      <c r="F163" s="34"/>
      <c r="G163" s="34"/>
      <c r="H163" s="34" t="str">
        <f>H96</f>
        <v>Д.П. Сапунов</v>
      </c>
      <c r="I163" s="34"/>
      <c r="J163" s="34"/>
      <c r="L163" s="31" t="str">
        <f>[1]реквизиты!$A$8</f>
        <v>Гл. секретарь, судья ВК</v>
      </c>
      <c r="O163" s="41" t="s">
        <v>70</v>
      </c>
      <c r="P163" s="34"/>
      <c r="Q163" s="34"/>
      <c r="R163" s="34"/>
      <c r="S163" s="34" t="str">
        <f>S96</f>
        <v>Д.П. Сапунов</v>
      </c>
      <c r="T163" s="34"/>
      <c r="U163" s="34"/>
    </row>
    <row r="164" spans="1:21">
      <c r="F164" s="35" t="s">
        <v>71</v>
      </c>
      <c r="I164" s="53" t="s">
        <v>72</v>
      </c>
      <c r="Q164" s="35" t="s">
        <v>71</v>
      </c>
      <c r="T164" s="53" t="s">
        <v>72</v>
      </c>
    </row>
  </sheetData>
  <mergeCells count="90">
    <mergeCell ref="L147:U147"/>
    <mergeCell ref="M150:P150"/>
    <mergeCell ref="T150:U150"/>
    <mergeCell ref="A147:J147"/>
    <mergeCell ref="B150:E150"/>
    <mergeCell ref="I150:J150"/>
    <mergeCell ref="N142:P142"/>
    <mergeCell ref="S142:T142"/>
    <mergeCell ref="Q146:U146"/>
    <mergeCell ref="C142:E142"/>
    <mergeCell ref="H142:I142"/>
    <mergeCell ref="F146:J146"/>
    <mergeCell ref="N134:R134"/>
    <mergeCell ref="O136:Q136"/>
    <mergeCell ref="P140:U140"/>
    <mergeCell ref="C134:G134"/>
    <mergeCell ref="D136:F136"/>
    <mergeCell ref="E140:J140"/>
    <mergeCell ref="L114:U114"/>
    <mergeCell ref="M117:P117"/>
    <mergeCell ref="T117:U117"/>
    <mergeCell ref="A114:J114"/>
    <mergeCell ref="B117:E117"/>
    <mergeCell ref="I117:J117"/>
    <mergeCell ref="N109:P109"/>
    <mergeCell ref="S109:T109"/>
    <mergeCell ref="Q113:U113"/>
    <mergeCell ref="C109:E109"/>
    <mergeCell ref="H109:I109"/>
    <mergeCell ref="F113:J113"/>
    <mergeCell ref="N101:R101"/>
    <mergeCell ref="O103:Q103"/>
    <mergeCell ref="P107:U107"/>
    <mergeCell ref="C101:G101"/>
    <mergeCell ref="D103:F103"/>
    <mergeCell ref="E107:J107"/>
    <mergeCell ref="A80:J80"/>
    <mergeCell ref="L80:U80"/>
    <mergeCell ref="B83:E83"/>
    <mergeCell ref="I83:J83"/>
    <mergeCell ref="M83:P83"/>
    <mergeCell ref="T83:U83"/>
    <mergeCell ref="C75:E75"/>
    <mergeCell ref="H75:I75"/>
    <mergeCell ref="N75:P75"/>
    <mergeCell ref="S75:T75"/>
    <mergeCell ref="F79:J79"/>
    <mergeCell ref="Q79:U79"/>
    <mergeCell ref="C67:G67"/>
    <mergeCell ref="N67:R67"/>
    <mergeCell ref="D69:F69"/>
    <mergeCell ref="O69:Q69"/>
    <mergeCell ref="E73:J73"/>
    <mergeCell ref="P73:U73"/>
    <mergeCell ref="A47:J47"/>
    <mergeCell ref="L47:U47"/>
    <mergeCell ref="B50:E50"/>
    <mergeCell ref="I50:J50"/>
    <mergeCell ref="M50:P50"/>
    <mergeCell ref="T50:U50"/>
    <mergeCell ref="C42:E42"/>
    <mergeCell ref="H42:I42"/>
    <mergeCell ref="N42:P42"/>
    <mergeCell ref="S42:T42"/>
    <mergeCell ref="F46:J46"/>
    <mergeCell ref="Q46:U46"/>
    <mergeCell ref="C34:G34"/>
    <mergeCell ref="N34:R34"/>
    <mergeCell ref="D36:F36"/>
    <mergeCell ref="O36:Q36"/>
    <mergeCell ref="E40:J40"/>
    <mergeCell ref="P40:U40"/>
    <mergeCell ref="A14:J14"/>
    <mergeCell ref="L14:U14"/>
    <mergeCell ref="B17:E17"/>
    <mergeCell ref="I17:J17"/>
    <mergeCell ref="M17:P17"/>
    <mergeCell ref="T17:U17"/>
    <mergeCell ref="C9:E9"/>
    <mergeCell ref="H9:I9"/>
    <mergeCell ref="N9:P9"/>
    <mergeCell ref="S9:T9"/>
    <mergeCell ref="F13:J13"/>
    <mergeCell ref="Q13:U13"/>
    <mergeCell ref="C1:G1"/>
    <mergeCell ref="N1:R1"/>
    <mergeCell ref="D3:F3"/>
    <mergeCell ref="O3:Q3"/>
    <mergeCell ref="E7:J7"/>
    <mergeCell ref="P7:U7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призеры</vt:lpstr>
      <vt:lpstr>1стр</vt:lpstr>
      <vt:lpstr>2стр</vt:lpstr>
      <vt:lpstr>ФИН</vt:lpstr>
      <vt:lpstr>мс к</vt:lpstr>
      <vt:lpstr>спр.побед к</vt:lpstr>
      <vt:lpstr>мс</vt:lpstr>
      <vt:lpstr>спр.побед</vt:lpstr>
      <vt:lpstr>'1стр'!Область_печати</vt:lpstr>
      <vt:lpstr>'2стр'!Область_печати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Матвеев Сергей Влади</cp:lastModifiedBy>
  <cp:lastPrinted>2017-12-17T11:32:49Z</cp:lastPrinted>
  <dcterms:created xsi:type="dcterms:W3CDTF">1996-10-08T23:32:33Z</dcterms:created>
  <dcterms:modified xsi:type="dcterms:W3CDTF">2017-12-17T11:33:16Z</dcterms:modified>
</cp:coreProperties>
</file>