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<sst xmlns="http://schemas.openxmlformats.org/spreadsheetml/2006/main" count="193" uniqueCount="79">
  <si>
    <t>ПРОТОКОЛ ВЗВЕШИВАНИЯ</t>
  </si>
  <si>
    <t xml:space="preserve">В.К. </t>
  </si>
  <si>
    <t>ВСЕРОССИЙСКАЯ ФЕДЕРАЦИЯ САМБО</t>
  </si>
  <si>
    <t xml:space="preserve">ИТОГОВЫЙ ПРОТОКОЛ                                                         </t>
  </si>
  <si>
    <t>ЗА 3 МЕСТО</t>
  </si>
  <si>
    <t>ВСТРЕЧА 1</t>
  </si>
  <si>
    <t>Цвет</t>
  </si>
  <si>
    <t>в.к. 57    кг</t>
  </si>
  <si>
    <t xml:space="preserve"> место</t>
  </si>
  <si>
    <t>№ п/ж</t>
  </si>
  <si>
    <t>Ф.И.О.</t>
  </si>
  <si>
    <t>№ п\п</t>
  </si>
  <si>
    <t>Д. р., разряд</t>
  </si>
  <si>
    <t>Вед., регион</t>
  </si>
  <si>
    <t>Дата рожд., разряд</t>
  </si>
  <si>
    <t>Округ, субъект, город, ведомство</t>
  </si>
  <si>
    <t>Оценки</t>
  </si>
  <si>
    <t>Рез-т</t>
  </si>
  <si>
    <t>№ карточки</t>
  </si>
  <si>
    <t>Время</t>
  </si>
  <si>
    <t>Тренер</t>
  </si>
  <si>
    <t>Мусаелян Сергей Аясерович</t>
  </si>
  <si>
    <t>16.09.2000, КМС</t>
  </si>
  <si>
    <t>Воронежская область</t>
  </si>
  <si>
    <t>Карпов А.А., Марченко И.Н.</t>
  </si>
  <si>
    <t>Неретин Сергей Игоревич</t>
  </si>
  <si>
    <t>01.12.1995, МС</t>
  </si>
  <si>
    <t xml:space="preserve"> Самарская обл.</t>
  </si>
  <si>
    <t>ПФО</t>
  </si>
  <si>
    <t>Арычков А.А.</t>
  </si>
  <si>
    <t>Ешкутов Илья Александрович</t>
  </si>
  <si>
    <t>18.04.1997, МС</t>
  </si>
  <si>
    <t>Ивановская область</t>
  </si>
  <si>
    <t>Володин А.Н., Изместьев В.П.</t>
  </si>
  <si>
    <t>Беглеров Игорь Арифович</t>
  </si>
  <si>
    <t>05.03.1987, ЗМС</t>
  </si>
  <si>
    <t>Пермский край</t>
  </si>
  <si>
    <t>Никитин В.В.</t>
  </si>
  <si>
    <t>Дулатов Юнес Равилевич</t>
  </si>
  <si>
    <t>17.01.1998, КМС</t>
  </si>
  <si>
    <t>Пензенская обл.</t>
  </si>
  <si>
    <t>Руководитель ковра</t>
  </si>
  <si>
    <t>Голованов О.И.</t>
  </si>
  <si>
    <t>ЦФО</t>
  </si>
  <si>
    <t>А</t>
  </si>
  <si>
    <t>Теплов Алексей Сергеевич</t>
  </si>
  <si>
    <t>18.07.1988, МС</t>
  </si>
  <si>
    <t>Можаров О.В., Аникин М.С.</t>
  </si>
  <si>
    <t>Б</t>
  </si>
  <si>
    <t>ВСТРЕЧА 2</t>
  </si>
  <si>
    <t>ФИНАЛ</t>
  </si>
  <si>
    <t>7-8</t>
  </si>
  <si>
    <t>ВСТРЕЧИ ПО КРУГАМ</t>
  </si>
  <si>
    <t>A</t>
  </si>
  <si>
    <t xml:space="preserve"> (Круг)</t>
  </si>
  <si>
    <t>1/4</t>
  </si>
  <si>
    <t>№ встр</t>
  </si>
  <si>
    <t>Очки</t>
  </si>
  <si>
    <t>Результат</t>
  </si>
  <si>
    <t xml:space="preserve">ПРОТОКОЛ ХОДА СОРЕВНОВАНИЙ       </t>
  </si>
  <si>
    <t>НАГРАДНОЙ ЛИСТ</t>
  </si>
  <si>
    <t>I м</t>
  </si>
  <si>
    <t>II м</t>
  </si>
  <si>
    <t>III м</t>
  </si>
  <si>
    <t>Тренер победителя:</t>
  </si>
  <si>
    <t>Награждение проводят:</t>
  </si>
  <si>
    <t>Полуфинал</t>
  </si>
  <si>
    <t>А1</t>
  </si>
  <si>
    <t>Б1</t>
  </si>
  <si>
    <t xml:space="preserve">ПРОТОКОЛ ХОДА СОРЕВНОВАНИЙ        </t>
  </si>
  <si>
    <t xml:space="preserve"> (Утешительные встречи)</t>
  </si>
  <si>
    <t>(Утешительные встречи)</t>
  </si>
  <si>
    <t>1 место</t>
  </si>
  <si>
    <t>4:0</t>
  </si>
  <si>
    <t>3:1</t>
  </si>
  <si>
    <t>3:0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</si>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</sst>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b/>
      <sz val="10.0"/>
      <color theme="1"/>
      <name val="Arial"/>
    </font>
    <font>
      <b/>
      <i/>
      <sz val="12.0"/>
      <color theme="1"/>
      <name val="Arial"/>
    </font>
    <font/>
    <font>
      <sz val="14.0"/>
      <color rgb="FFFF0000"/>
      <name val="Cyrillicold"/>
    </font>
    <font>
      <sz val="10.0"/>
      <color theme="1"/>
      <name val="Arial"/>
    </font>
    <font>
      <sz val="12.0"/>
      <color theme="1"/>
      <name val="Arial"/>
    </font>
    <font>
      <b/>
      <u/>
      <sz val="12.0"/>
      <color rgb="FF0000FF"/>
      <name val="Arial"/>
    </font>
    <font>
      <b/>
      <i/>
      <sz val="11.0"/>
      <color theme="1"/>
      <name val="Arial"/>
    </font>
    <font>
      <b/>
      <sz val="10.0"/>
      <color theme="1"/>
      <name val="Arial Narrow"/>
    </font>
    <font>
      <sz val="10.0"/>
      <color theme="1"/>
      <name val="Arial Narrow"/>
    </font>
    <font>
      <b/>
      <sz val="10.0"/>
      <color rgb="FFFF0000"/>
      <name val="Arial Narrow"/>
    </font>
    <font>
      <sz val="10.0"/>
      <color rgb="FFFF0000"/>
      <name val="Arial Narrow"/>
    </font>
    <font>
      <sz val="10.0"/>
      <color rgb="FFFF0000"/>
      <name val="Arial"/>
    </font>
    <font>
      <b/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sz val="10.0"/>
      <color theme="0"/>
      <name val="Arial Narrow"/>
    </font>
    <font>
      <sz val="9.0"/>
      <color theme="0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4" numFmtId="0" xfId="0" applyAlignment="1" applyFont="1">
      <alignment shrinkToFit="0" vertical="center" wrapText="0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horizontal="center" shrinkToFit="0" vertical="center" wrapText="0"/>
    </xf>
    <xf borderId="4" fillId="2" fontId="8" numFmtId="0" xfId="0" applyAlignment="1" applyBorder="1" applyFill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5" fillId="0" fontId="3" numFmtId="0" xfId="0" applyBorder="1" applyFont="1"/>
    <xf borderId="6" fillId="0" fontId="10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0" fillId="0" fontId="5" numFmtId="0" xfId="0" applyAlignment="1" applyFont="1">
      <alignment shrinkToFit="0" vertical="bottom" wrapText="0"/>
    </xf>
    <xf borderId="6" fillId="0" fontId="1" numFmtId="0" xfId="0" applyAlignment="1" applyBorder="1" applyFont="1">
      <alignment horizontal="center" shrinkToFit="0" vertical="center" wrapText="1"/>
    </xf>
    <xf borderId="8" fillId="0" fontId="10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10" numFmtId="0" xfId="0" applyAlignment="1" applyBorder="1" applyFont="1">
      <alignment horizontal="center" shrinkToFit="0" vertical="center" wrapText="1"/>
    </xf>
    <xf borderId="15" fillId="0" fontId="10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6" fillId="0" fontId="3" numFmtId="0" xfId="0" applyBorder="1" applyFont="1"/>
    <xf borderId="17" fillId="0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0" fontId="10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8" fillId="3" fontId="10" numFmtId="0" xfId="0" applyAlignment="1" applyBorder="1" applyFill="1" applyFont="1">
      <alignment horizontal="center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8" fillId="0" fontId="5" numFmtId="0" xfId="0" applyAlignment="1" applyBorder="1" applyFont="1">
      <alignment horizontal="center" shrinkToFit="0" vertical="center" wrapText="1"/>
    </xf>
    <xf borderId="8" fillId="0" fontId="13" numFmtId="0" xfId="0" applyAlignment="1" applyBorder="1" applyFont="1">
      <alignment horizontal="center" shrinkToFit="0" vertical="center" wrapText="1"/>
    </xf>
    <xf borderId="26" fillId="0" fontId="3" numFmtId="0" xfId="0" applyBorder="1" applyFont="1"/>
    <xf borderId="8" fillId="4" fontId="10" numFmtId="0" xfId="0" applyAlignment="1" applyBorder="1" applyFill="1" applyFont="1">
      <alignment horizontal="left" shrinkToFit="0" vertical="center" wrapText="1"/>
    </xf>
    <xf borderId="8" fillId="0" fontId="10" numFmtId="0" xfId="0" applyAlignment="1" applyBorder="1" applyFont="1">
      <alignment horizontal="left" shrinkToFit="0" vertical="center" wrapText="1"/>
    </xf>
    <xf borderId="8" fillId="0" fontId="10" numFmtId="14" xfId="0" applyAlignment="1" applyBorder="1" applyFont="1" applyNumberFormat="1">
      <alignment horizontal="center" shrinkToFit="0" vertical="center" wrapText="1"/>
    </xf>
    <xf borderId="27" fillId="0" fontId="3" numFmtId="0" xfId="0" applyBorder="1" applyFont="1"/>
    <xf borderId="13" fillId="0" fontId="10" numFmtId="0" xfId="0" applyAlignment="1" applyBorder="1" applyFont="1">
      <alignment horizontal="center" shrinkToFit="0" vertical="center" wrapText="1"/>
    </xf>
    <xf borderId="28" fillId="0" fontId="9" numFmtId="0" xfId="0" applyAlignment="1" applyBorder="1" applyFont="1">
      <alignment horizontal="center" shrinkToFit="0" vertical="center" wrapText="1"/>
    </xf>
    <xf borderId="8" fillId="0" fontId="10" numFmtId="14" xfId="0" applyAlignment="1" applyBorder="1" applyFont="1" applyNumberFormat="1">
      <alignment horizontal="left" shrinkToFit="0" vertical="center" wrapText="1"/>
    </xf>
    <xf borderId="0" fillId="0" fontId="13" numFmtId="0" xfId="0" applyAlignment="1" applyFont="1">
      <alignment horizontal="center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28" fillId="0" fontId="10" numFmtId="0" xfId="0" applyAlignment="1" applyBorder="1" applyFont="1">
      <alignment horizontal="left" shrinkToFit="0" vertical="center" wrapText="1"/>
    </xf>
    <xf borderId="13" fillId="0" fontId="10" numFmtId="0" xfId="0" applyAlignment="1" applyBorder="1" applyFont="1">
      <alignment horizontal="left" shrinkToFit="0" vertical="center" wrapText="1"/>
    </xf>
    <xf borderId="20" fillId="0" fontId="10" numFmtId="14" xfId="0" applyAlignment="1" applyBorder="1" applyFont="1" applyNumberForma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8" fillId="0" fontId="10" numFmtId="49" xfId="0" applyAlignment="1" applyBorder="1" applyFont="1" applyNumberFormat="1">
      <alignment horizontal="center" shrinkToFit="0" vertical="center" wrapText="1"/>
    </xf>
    <xf borderId="10" fillId="0" fontId="10" numFmtId="49" xfId="0" applyAlignment="1" applyBorder="1" applyFont="1" applyNumberFormat="1">
      <alignment horizontal="center" shrinkToFit="0" vertical="center" wrapText="1"/>
    </xf>
    <xf borderId="8" fillId="5" fontId="10" numFmtId="0" xfId="0" applyAlignment="1" applyBorder="1" applyFill="1" applyFont="1">
      <alignment horizontal="center" shrinkToFit="0" vertical="center" wrapText="1"/>
    </xf>
    <xf borderId="29" fillId="0" fontId="10" numFmtId="0" xfId="0" applyAlignment="1" applyBorder="1" applyFont="1">
      <alignment horizontal="left" shrinkToFit="0" vertical="center" wrapText="1"/>
    </xf>
    <xf borderId="30" fillId="0" fontId="3" numFmtId="0" xfId="0" applyBorder="1" applyFont="1"/>
    <xf borderId="31" fillId="0" fontId="3" numFmtId="0" xfId="0" applyBorder="1" applyFont="1"/>
    <xf borderId="32" fillId="0" fontId="9" numFmtId="0" xfId="0" applyAlignment="1" applyBorder="1" applyFont="1">
      <alignment horizontal="center" shrinkToFit="0" vertical="center" wrapText="1"/>
    </xf>
    <xf borderId="33" fillId="0" fontId="13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left" shrinkToFit="0" vertical="center" wrapText="1"/>
    </xf>
    <xf borderId="13" fillId="0" fontId="10" numFmtId="1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34" fillId="0" fontId="5" numFmtId="0" xfId="0" applyAlignment="1" applyBorder="1" applyFont="1">
      <alignment shrinkToFit="0" vertical="bottom" wrapText="0"/>
    </xf>
    <xf borderId="35" fillId="0" fontId="10" numFmtId="0" xfId="0" applyAlignment="1" applyBorder="1" applyFont="1">
      <alignment horizontal="left" shrinkToFit="0" vertical="center" wrapText="1"/>
    </xf>
    <xf borderId="8" fillId="0" fontId="10" numFmtId="49" xfId="0" applyAlignment="1" applyBorder="1" applyFont="1" applyNumberFormat="1">
      <alignment horizontal="left" shrinkToFit="0" vertical="center" wrapText="1"/>
    </xf>
    <xf borderId="8" fillId="0" fontId="5" numFmtId="49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left" shrinkToFit="0" vertical="bottom" wrapText="0"/>
    </xf>
    <xf borderId="8" fillId="0" fontId="9" numFmtId="0" xfId="0" applyAlignment="1" applyBorder="1" applyFont="1">
      <alignment horizontal="center" shrinkToFit="0" vertical="center" wrapText="1"/>
    </xf>
    <xf borderId="6" fillId="0" fontId="16" numFmtId="0" xfId="0" applyAlignment="1" applyBorder="1" applyFont="1">
      <alignment horizontal="center" shrinkToFit="0" vertical="center" wrapText="1"/>
    </xf>
    <xf borderId="28" fillId="0" fontId="9" numFmtId="49" xfId="0" applyAlignment="1" applyBorder="1" applyFont="1" applyNumberFormat="1">
      <alignment horizontal="center"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32" fillId="0" fontId="9" numFmtId="49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6" fillId="0" fontId="1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0"/>
    </xf>
    <xf borderId="14" fillId="0" fontId="19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  <xf borderId="17" fillId="0" fontId="18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17" fillId="0" fontId="18" numFmtId="49" xfId="0" applyAlignment="1" applyBorder="1" applyFont="1" applyNumberFormat="1">
      <alignment horizontal="center" shrinkToFit="0" vertical="center" wrapText="1"/>
    </xf>
    <xf borderId="19" fillId="0" fontId="18" numFmtId="49" xfId="0" applyAlignment="1" applyBorder="1" applyFont="1" applyNumberFormat="1">
      <alignment horizontal="center" shrinkToFit="0" vertical="center" wrapText="1"/>
    </xf>
    <xf borderId="37" fillId="0" fontId="3" numFmtId="0" xfId="0" applyBorder="1" applyFont="1"/>
    <xf borderId="15" fillId="0" fontId="6" numFmtId="0" xfId="0" applyAlignment="1" applyBorder="1" applyFont="1">
      <alignment horizontal="center" shrinkToFit="0" vertical="center" wrapText="1"/>
    </xf>
    <xf borderId="17" fillId="0" fontId="20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17" fillId="0" fontId="5" numFmtId="14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9" numFmtId="0" xfId="0" applyAlignment="1" applyBorder="1" applyFont="1">
      <alignment horizontal="center" shrinkToFit="0" vertical="center" wrapText="1"/>
    </xf>
    <xf borderId="17" fillId="0" fontId="9" numFmtId="49" xfId="0" applyAlignment="1" applyBorder="1" applyFont="1" applyNumberFormat="1">
      <alignment horizontal="center" shrinkToFit="0" vertical="center" wrapText="1"/>
    </xf>
    <xf borderId="17" fillId="0" fontId="10" numFmtId="49" xfId="0" applyAlignment="1" applyBorder="1" applyFont="1" applyNumberFormat="1">
      <alignment horizontal="center" shrinkToFit="0" vertical="center" wrapText="1"/>
    </xf>
    <xf borderId="17" fillId="0" fontId="6" numFmtId="0" xfId="0" applyAlignment="1" applyBorder="1" applyFont="1">
      <alignment horizontal="center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39" fillId="0" fontId="3" numFmtId="0" xfId="0" applyBorder="1" applyFont="1"/>
    <xf borderId="0" fillId="0" fontId="1" numFmtId="0" xfId="0" applyAlignment="1" applyFont="1">
      <alignment shrinkToFit="0" vertical="center" wrapText="1"/>
    </xf>
    <xf borderId="10" fillId="0" fontId="3" numFmtId="0" xfId="0" applyBorder="1" applyFont="1"/>
    <xf borderId="0" fillId="0" fontId="5" numFmtId="0" xfId="0" applyAlignment="1" applyFont="1">
      <alignment shrinkToFit="0" vertical="center" wrapText="1"/>
    </xf>
    <xf borderId="8" fillId="0" fontId="20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vertical="center" wrapText="0"/>
    </xf>
    <xf borderId="0" fillId="0" fontId="21" numFmtId="0" xfId="0" applyAlignment="1" applyFont="1">
      <alignment horizontal="left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0" fillId="0" fontId="5" numFmtId="49" xfId="0" applyAlignment="1" applyFont="1" applyNumberForma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1"/>
    </xf>
    <xf borderId="8" fillId="0" fontId="5" numFmtId="14" xfId="0" applyAlignment="1" applyBorder="1" applyFont="1" applyNumberFormat="1">
      <alignment horizontal="center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9" fillId="0" fontId="10" numFmtId="0" xfId="0" applyAlignment="1" applyBorder="1" applyFont="1">
      <alignment horizontal="left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9" fillId="0" fontId="10" numFmtId="14" xfId="0" applyAlignment="1" applyBorder="1" applyFont="1" applyNumberForma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0"/>
    </xf>
    <xf borderId="0" fillId="0" fontId="23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40" fillId="0" fontId="3" numFmtId="0" xfId="0" applyBorder="1" applyFont="1"/>
    <xf borderId="9" fillId="0" fontId="1" numFmtId="49" xfId="0" applyAlignment="1" applyBorder="1" applyFont="1" applyNumberFormat="1">
      <alignment horizontal="center" shrinkToFit="0" vertical="center" wrapText="0"/>
    </xf>
    <xf borderId="4" fillId="5" fontId="24" numFmtId="0" xfId="0" applyAlignment="1" applyBorder="1" applyFont="1">
      <alignment horizontal="center" shrinkToFit="0" vertical="center" wrapText="0"/>
    </xf>
    <xf borderId="0" fillId="0" fontId="5" numFmtId="49" xfId="0" applyAlignment="1" applyFont="1" applyNumberFormat="1">
      <alignment shrinkToFit="0" vertical="center" wrapText="0"/>
    </xf>
    <xf borderId="41" fillId="0" fontId="21" numFmtId="0" xfId="0" applyAlignment="1" applyBorder="1" applyFont="1">
      <alignment horizontal="center" shrinkToFit="0" vertical="center" wrapText="1"/>
    </xf>
    <xf borderId="42" fillId="3" fontId="25" numFmtId="0" xfId="0" applyAlignment="1" applyBorder="1" applyFont="1">
      <alignment horizontal="center" shrinkToFit="0" vertical="center" wrapText="0"/>
    </xf>
    <xf borderId="11" fillId="0" fontId="26" numFmtId="0" xfId="0" applyAlignment="1" applyBorder="1" applyFont="1">
      <alignment horizontal="left" shrinkToFit="0" vertical="center" wrapText="1"/>
    </xf>
    <xf borderId="28" fillId="0" fontId="10" numFmtId="14" xfId="0" applyAlignment="1" applyBorder="1" applyFont="1" applyNumberFormat="1">
      <alignment horizontal="center" shrinkToFit="0" vertical="center" wrapText="1"/>
    </xf>
    <xf borderId="39" fillId="0" fontId="22" numFmtId="14" xfId="0" applyAlignment="1" applyBorder="1" applyFont="1" applyNumberForma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right" shrinkToFit="0" vertical="bottom" wrapText="0"/>
    </xf>
    <xf borderId="21" fillId="0" fontId="5" numFmtId="49" xfId="0" applyAlignment="1" applyBorder="1" applyFont="1" applyNumberFormat="1">
      <alignment horizontal="center" shrinkToFit="0" vertical="center" wrapText="0"/>
    </xf>
    <xf borderId="43" fillId="0" fontId="3" numFmtId="0" xfId="0" applyBorder="1" applyFont="1"/>
    <xf borderId="33" fillId="0" fontId="5" numFmtId="49" xfId="0" applyAlignment="1" applyBorder="1" applyFont="1" applyNumberFormat="1">
      <alignment horizontal="center" shrinkToFit="0" vertical="center" wrapText="0"/>
    </xf>
    <xf borderId="44" fillId="0" fontId="3" numFmtId="0" xfId="0" applyBorder="1" applyFont="1"/>
    <xf borderId="18" fillId="0" fontId="5" numFmtId="49" xfId="0" applyAlignment="1" applyBorder="1" applyFont="1" applyNumberFormat="1">
      <alignment horizontal="center" shrinkToFit="0" vertical="center" wrapText="0"/>
    </xf>
    <xf borderId="10" fillId="0" fontId="5" numFmtId="14" xfId="0" applyAlignment="1" applyBorder="1" applyFont="1" applyNumberForma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1"/>
    </xf>
    <xf borderId="40" fillId="0" fontId="5" numFmtId="0" xfId="0" applyAlignment="1" applyBorder="1" applyFont="1">
      <alignment shrinkToFit="0" vertical="bottom" wrapText="0"/>
    </xf>
    <xf borderId="45" fillId="0" fontId="3" numFmtId="0" xfId="0" applyBorder="1" applyFont="1"/>
    <xf borderId="10" fillId="0" fontId="5" numFmtId="0" xfId="0" applyAlignment="1" applyBorder="1" applyFont="1">
      <alignment horizontal="center" shrinkToFit="0" vertical="center" wrapText="1"/>
    </xf>
    <xf borderId="42" fillId="5" fontId="25" numFmtId="0" xfId="0" applyAlignment="1" applyBorder="1" applyFont="1">
      <alignment horizontal="center" shrinkToFit="0" vertical="center" wrapText="0"/>
    </xf>
    <xf borderId="6" fillId="0" fontId="5" numFmtId="49" xfId="0" applyAlignment="1" applyBorder="1" applyFont="1" applyNumberFormat="1">
      <alignment horizontal="center" shrinkToFit="0" vertical="center" wrapText="0"/>
    </xf>
    <xf borderId="42" fillId="6" fontId="25" numFmtId="0" xfId="0" applyAlignment="1" applyBorder="1" applyFill="1" applyFont="1">
      <alignment horizontal="center" shrinkToFit="0" vertical="center" wrapText="0"/>
    </xf>
    <xf borderId="1" fillId="0" fontId="3" numFmtId="0" xfId="0" applyBorder="1" applyFont="1"/>
    <xf borderId="0" fillId="0" fontId="9" numFmtId="0" xfId="0" applyAlignment="1" applyFont="1">
      <alignment shrinkToFit="0" vertical="center" wrapText="1"/>
    </xf>
    <xf borderId="19" fillId="0" fontId="1" numFmtId="49" xfId="0" applyAlignment="1" applyBorder="1" applyFont="1" applyNumberFormat="1">
      <alignment horizontal="center" shrinkToFit="0" vertical="center" wrapText="0"/>
    </xf>
    <xf borderId="40" fillId="0" fontId="5" numFmtId="49" xfId="0" applyAlignment="1" applyBorder="1" applyFont="1" applyNumberFormat="1">
      <alignment horizontal="center" shrinkToFit="0" vertical="center" wrapText="0"/>
    </xf>
    <xf borderId="27" fillId="0" fontId="5" numFmtId="49" xfId="0" applyAlignment="1" applyBorder="1" applyFont="1" applyNumberFormat="1">
      <alignment horizontal="center" shrinkToFit="0" vertical="center" wrapText="0"/>
    </xf>
    <xf borderId="18" fillId="0" fontId="5" numFmtId="0" xfId="0" applyAlignment="1" applyBorder="1" applyFont="1">
      <alignment shrinkToFit="0" vertical="bottom" wrapText="0"/>
    </xf>
    <xf borderId="38" fillId="0" fontId="22" numFmtId="0" xfId="0" applyAlignment="1" applyBorder="1" applyFont="1">
      <alignment horizontal="center" shrinkToFit="0" vertical="center" wrapText="1"/>
    </xf>
    <xf borderId="0" fillId="0" fontId="27" numFmtId="0" xfId="0" applyFont="1"/>
    <xf borderId="33" fillId="0" fontId="22" numFmtId="0" xfId="0" applyAlignment="1" applyBorder="1" applyFont="1">
      <alignment shrinkToFit="0" vertical="bottom" wrapText="0"/>
    </xf>
    <xf borderId="2" fillId="0" fontId="6" numFmtId="49" xfId="0" applyAlignment="1" applyBorder="1" applyFont="1" applyNumberFormat="1">
      <alignment shrinkToFit="0" vertical="center" wrapText="0"/>
    </xf>
    <xf borderId="6" fillId="0" fontId="22" numFmtId="0" xfId="0" applyAlignment="1" applyBorder="1" applyFont="1">
      <alignment shrinkToFit="0" vertical="bottom" wrapText="0"/>
    </xf>
    <xf borderId="2" fillId="0" fontId="6" numFmtId="0" xfId="0" applyAlignment="1" applyBorder="1" applyFont="1">
      <alignment shrinkToFit="0" vertical="center" wrapText="0"/>
    </xf>
    <xf borderId="0" fillId="0" fontId="6" numFmtId="49" xfId="0" applyAlignment="1" applyFont="1" applyNumberFormat="1">
      <alignment horizontal="center" shrinkToFit="0" vertical="center" wrapText="0"/>
    </xf>
    <xf borderId="13" fillId="0" fontId="5" numFmtId="0" xfId="0" applyAlignment="1" applyBorder="1" applyFont="1">
      <alignment shrinkToFit="0" vertical="bottom" wrapText="0"/>
    </xf>
    <xf borderId="20" fillId="0" fontId="5" numFmtId="0" xfId="0" applyAlignment="1" applyBorder="1" applyFont="1">
      <alignment shrinkToFit="0" vertical="bottom" wrapText="0"/>
    </xf>
    <xf borderId="10" fillId="0" fontId="20" numFmtId="49" xfId="0" applyAlignment="1" applyBorder="1" applyFont="1" applyNumberFormat="1">
      <alignment horizontal="center" shrinkToFit="0" vertical="center" wrapText="1"/>
    </xf>
    <xf borderId="33" fillId="0" fontId="5" numFmtId="0" xfId="0" applyAlignment="1" applyBorder="1" applyFont="1">
      <alignment shrinkToFit="0" vertical="bottom" wrapText="0"/>
    </xf>
    <xf borderId="23" fillId="0" fontId="5" numFmtId="0" xfId="0" applyAlignment="1" applyBorder="1" applyFont="1">
      <alignment shrinkToFit="0" vertical="bottom" wrapText="0"/>
    </xf>
    <xf borderId="22" fillId="0" fontId="5" numFmtId="0" xfId="0" applyAlignment="1" applyBorder="1" applyFont="1">
      <alignment shrinkToFit="0" vertical="bottom" wrapText="0"/>
    </xf>
    <xf borderId="6" fillId="0" fontId="5" numFmtId="0" xfId="0" applyAlignment="1" applyBorder="1" applyFont="1">
      <alignment shrinkToFit="0" vertical="bottom" wrapText="0"/>
    </xf>
    <xf borderId="10" fillId="0" fontId="9" numFmtId="0" xfId="0" applyAlignment="1" applyBorder="1" applyFont="1">
      <alignment horizontal="center" shrinkToFit="0" vertical="center" wrapText="1"/>
    </xf>
    <xf borderId="10" fillId="0" fontId="9" numFmtId="49" xfId="0" applyAlignment="1" applyBorder="1" applyFont="1" applyNumberFormat="1">
      <alignment horizontal="center" shrinkToFit="0" vertical="center" wrapText="1"/>
    </xf>
    <xf borderId="33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8" fillId="0" fontId="28" numFmtId="49" xfId="0" applyAlignment="1" applyBorder="1" applyFont="1" applyNumberFormat="1">
      <alignment horizontal="center" shrinkToFit="0" vertical="center" wrapText="1"/>
    </xf>
    <xf borderId="4" fillId="0" fontId="29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horizontal="center" shrinkToFit="0" vertical="bottom" wrapText="0"/>
    </xf>
    <xf borderId="4" fillId="0" fontId="5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horizontal="center"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2" fillId="0" fontId="1" numFmtId="49" xfId="0" applyAlignment="1" applyBorder="1" applyFont="1" applyNumberFormat="1">
      <alignment horizontal="right" shrinkToFit="0" vertical="center" wrapText="0"/>
    </xf>
    <xf borderId="9" fillId="0" fontId="30" numFmtId="0" xfId="0" applyAlignment="1" applyBorder="1" applyFont="1">
      <alignment horizontal="center" shrinkToFit="0" vertical="center" wrapText="1"/>
    </xf>
    <xf borderId="28" fillId="0" fontId="2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46" fillId="0" fontId="14" numFmtId="0" xfId="0" applyAlignment="1" applyBorder="1" applyFont="1">
      <alignment horizontal="center" shrinkToFit="0" vertical="center" wrapText="1"/>
    </xf>
    <xf borderId="47" fillId="0" fontId="3" numFmtId="0" xfId="0" applyBorder="1" applyFont="1"/>
    <xf borderId="48" fillId="0" fontId="3" numFmtId="0" xfId="0" applyBorder="1" applyFont="1"/>
    <xf borderId="8" fillId="0" fontId="28" numFmtId="0" xfId="0" applyAlignment="1" applyBorder="1" applyFont="1">
      <alignment horizontal="center" shrinkToFit="0" vertical="center" wrapText="1"/>
    </xf>
    <xf borderId="28" fillId="0" fontId="30" numFmtId="0" xfId="0" applyAlignment="1" applyBorder="1" applyFont="1">
      <alignment horizontal="center" shrinkToFit="0" vertical="center" wrapText="1"/>
    </xf>
    <xf borderId="33" fillId="0" fontId="5" numFmtId="0" xfId="0" applyAlignment="1" applyBorder="1" applyFont="1">
      <alignment horizontal="center" shrinkToFit="0" vertical="center" wrapText="0"/>
    </xf>
    <xf borderId="18" fillId="0" fontId="5" numFmtId="0" xfId="0" applyAlignment="1" applyBorder="1" applyFont="1">
      <alignment horizontal="center" shrinkToFit="0" vertical="center" wrapText="0"/>
    </xf>
    <xf borderId="49" fillId="0" fontId="3" numFmtId="0" xfId="0" applyBorder="1" applyFont="1"/>
    <xf borderId="50" fillId="0" fontId="3" numFmtId="0" xfId="0" applyBorder="1" applyFont="1"/>
    <xf borderId="51" fillId="0" fontId="3" numFmtId="0" xfId="0" applyBorder="1" applyFont="1"/>
    <xf borderId="20" fillId="0" fontId="5" numFmtId="0" xfId="0" applyAlignment="1" applyBorder="1" applyFont="1">
      <alignment horizontal="center" shrinkToFit="0" vertical="center" wrapText="0"/>
    </xf>
    <xf borderId="9" fillId="0" fontId="21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0"/>
    </xf>
    <xf borderId="28" fillId="0" fontId="31" numFmtId="0" xfId="0" applyAlignment="1" applyBorder="1" applyFont="1">
      <alignment horizontal="left" shrinkToFit="0" vertical="center" wrapText="1"/>
    </xf>
    <xf borderId="28" fillId="0" fontId="31" numFmtId="0" xfId="0" applyAlignment="1" applyBorder="1" applyFont="1">
      <alignment horizontal="center" shrinkToFit="0" vertical="center" wrapText="1"/>
    </xf>
    <xf borderId="28" fillId="0" fontId="32" numFmtId="0" xfId="0" applyAlignment="1" applyBorder="1" applyFont="1">
      <alignment horizontal="center" shrinkToFit="0" vertical="center" wrapText="1"/>
    </xf>
    <xf borderId="52" fillId="0" fontId="33" numFmtId="0" xfId="0" applyAlignment="1" applyBorder="1" applyFont="1">
      <alignment horizontal="center" shrinkToFit="0" vertical="center" wrapText="1"/>
    </xf>
    <xf borderId="53" fillId="0" fontId="3" numFmtId="0" xfId="0" applyBorder="1" applyFont="1"/>
    <xf borderId="54" fillId="0" fontId="3" numFmtId="0" xfId="0" applyBorder="1" applyFont="1"/>
    <xf borderId="55" fillId="0" fontId="3" numFmtId="0" xfId="0" applyBorder="1" applyFont="1"/>
    <xf borderId="56" fillId="0" fontId="3" numFmtId="0" xfId="0" applyBorder="1" applyFont="1"/>
    <xf borderId="57" fillId="0" fontId="3" numFmtId="0" xfId="0" applyBorder="1" applyFont="1"/>
    <xf borderId="0" fillId="0" fontId="5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10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center" shrinkToFit="0" vertical="bottom" wrapText="0"/>
    </xf>
    <xf borderId="58" fillId="0" fontId="3" numFmtId="0" xfId="0" applyBorder="1" applyFont="1"/>
    <xf borderId="10" fillId="0" fontId="5" numFmtId="49" xfId="0" applyAlignment="1" applyBorder="1" applyFont="1" applyNumberFormat="1">
      <alignment shrinkToFit="0" vertical="bottom" wrapText="0"/>
    </xf>
    <xf borderId="59" fillId="0" fontId="31" numFmtId="0" xfId="0" applyAlignment="1" applyBorder="1" applyFont="1">
      <alignment horizontal="center" shrinkToFit="0" vertical="center" wrapText="1"/>
    </xf>
    <xf borderId="60" fillId="0" fontId="3" numFmtId="0" xfId="0" applyBorder="1" applyFont="1"/>
    <xf borderId="61" fillId="0" fontId="5" numFmtId="0" xfId="0" applyAlignment="1" applyBorder="1" applyFont="1">
      <alignment shrinkToFit="0" vertical="bottom" wrapText="0"/>
    </xf>
    <xf borderId="62" fillId="0" fontId="34" numFmtId="0" xfId="0" applyAlignment="1" applyBorder="1" applyFont="1">
      <alignment horizontal="center" shrinkToFit="0" vertical="center" wrapText="1"/>
    </xf>
    <xf borderId="62" fillId="0" fontId="3" numFmtId="0" xfId="0" applyBorder="1" applyFont="1"/>
    <xf borderId="63" fillId="0" fontId="3" numFmtId="0" xfId="0" applyBorder="1" applyFont="1"/>
    <xf borderId="64" fillId="0" fontId="34" numFmtId="0" xfId="0" applyAlignment="1" applyBorder="1" applyFont="1">
      <alignment horizontal="center" shrinkToFit="0" vertical="center" wrapText="1"/>
    </xf>
    <xf borderId="65" fillId="0" fontId="5" numFmtId="0" xfId="0" applyAlignment="1" applyBorder="1" applyFont="1">
      <alignment horizontal="left" shrinkToFit="0" vertical="bottom" wrapText="0"/>
    </xf>
    <xf borderId="66" fillId="0" fontId="3" numFmtId="0" xfId="0" applyBorder="1" applyFont="1"/>
    <xf borderId="67" fillId="0" fontId="3" numFmtId="0" xfId="0" applyBorder="1" applyFont="1"/>
    <xf borderId="68" fillId="0" fontId="3" numFmtId="0" xfId="0" applyBorder="1" applyFont="1"/>
    <xf borderId="69" fillId="0" fontId="5" numFmtId="0" xfId="0" applyAlignment="1" applyBorder="1" applyFont="1">
      <alignment shrinkToFit="0" vertical="bottom" wrapText="0"/>
    </xf>
    <xf borderId="38" fillId="0" fontId="10" numFmtId="0" xfId="0" applyAlignment="1" applyBorder="1" applyFont="1">
      <alignment horizontal="left" shrinkToFit="0" vertical="center" wrapText="1"/>
    </xf>
    <xf borderId="0" fillId="0" fontId="34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6" t="s">
        <v>2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22.5" customHeight="1">
      <c r="A2" s="1" t="s">
        <v>3</v>
      </c>
    </row>
    <row r="3" ht="31.5" customHeight="1">
      <c r="A3" s="11" t="str">
        <f>'пр.хода'!C3</f>
        <v>#REF!</v>
      </c>
      <c r="B3" s="13"/>
      <c r="C3" s="13"/>
      <c r="D3" s="13"/>
      <c r="E3" s="13"/>
      <c r="F3" s="13"/>
      <c r="G3" s="13"/>
      <c r="H3" s="15"/>
    </row>
    <row r="4" ht="21.75" customHeight="1">
      <c r="A4" s="8" t="str">
        <f>'пр.хода'!C4</f>
        <v>#REF!</v>
      </c>
    </row>
    <row r="5" ht="20.25" customHeight="1">
      <c r="D5" s="10" t="str">
        <f>HYPERLINK('пр.взв.'!D4)</f>
        <v>в.к. 57    кг</v>
      </c>
    </row>
    <row r="6" ht="12.75" customHeight="1">
      <c r="A6" s="19" t="s">
        <v>8</v>
      </c>
      <c r="B6" s="23" t="s">
        <v>9</v>
      </c>
      <c r="C6" s="25" t="s">
        <v>10</v>
      </c>
      <c r="D6" s="27" t="s">
        <v>14</v>
      </c>
      <c r="E6" s="28" t="s">
        <v>15</v>
      </c>
      <c r="F6" s="29"/>
      <c r="G6" s="31" t="s">
        <v>18</v>
      </c>
      <c r="H6" s="33" t="s">
        <v>20</v>
      </c>
    </row>
    <row r="7" ht="13.5" customHeight="1">
      <c r="A7" s="35"/>
      <c r="B7" s="3"/>
      <c r="C7" s="35"/>
      <c r="D7" s="39"/>
      <c r="E7" s="40"/>
      <c r="F7" s="39"/>
      <c r="G7" s="43"/>
      <c r="H7" s="47"/>
    </row>
    <row r="8" ht="12.75" customHeight="1">
      <c r="A8" s="49">
        <v>1.0</v>
      </c>
      <c r="B8" s="51">
        <f>'пр.хода'!H9</f>
        <v>4</v>
      </c>
      <c r="C8" s="53" t="str">
        <f>VLOOKUP(B8,'пр.взв.'!B7:H22,2,FALSE)</f>
        <v>Беглеров Игорь Арифович</v>
      </c>
      <c r="D8" s="55" t="str">
        <f>VLOOKUP(B8,'пр.взв.'!B7:H22,3,FALSE)</f>
        <v>05.03.1987, ЗМС</v>
      </c>
      <c r="E8" s="28" t="s">
        <v>28</v>
      </c>
      <c r="F8" s="27" t="str">
        <f>VLOOKUP(B8,'пр.взв.'!B7:H22,5,FALSE)</f>
        <v>Пермский край</v>
      </c>
      <c r="G8" s="58" t="str">
        <f>VLOOKUP(B8,'пр.взв.'!B7:H22,6,FALSE)</f>
        <v/>
      </c>
      <c r="H8" s="60" t="str">
        <f>VLOOKUP(B8,'пр.взв.'!B7:H22,7,FALSE)</f>
        <v>Никитин В.В.</v>
      </c>
    </row>
    <row r="9" ht="12.75" customHeight="1">
      <c r="A9" s="61"/>
      <c r="B9" s="20"/>
      <c r="C9" s="61"/>
      <c r="D9" s="38"/>
      <c r="E9" s="32"/>
      <c r="F9" s="38"/>
      <c r="G9" s="30"/>
      <c r="H9" s="62"/>
    </row>
    <row r="10" ht="12.75" customHeight="1">
      <c r="A10" s="63">
        <v>2.0</v>
      </c>
      <c r="B10" s="64">
        <f>'пр.хода'!H14</f>
        <v>3</v>
      </c>
      <c r="C10" s="65" t="str">
        <f>VLOOKUP(B10,'пр.взв.'!B7:H22,2,FALSE)</f>
        <v>Ешкутов Илья Александрович</v>
      </c>
      <c r="D10" s="66" t="str">
        <f>VLOOKUP(B10,'пр.взв.'!B7:H22,3,FALSE)</f>
        <v>18.04.1997, МС</v>
      </c>
      <c r="E10" s="24" t="s">
        <v>43</v>
      </c>
      <c r="F10" s="48" t="str">
        <f>VLOOKUP(B10,'пр.взв.'!B7:H22,5,FALSE)</f>
        <v>Ивановская область</v>
      </c>
      <c r="G10" s="57" t="str">
        <f>VLOOKUP(B10,'пр.взв.'!B7:H22,6,FALSE)</f>
        <v/>
      </c>
      <c r="H10" s="69" t="str">
        <f>VLOOKUP(B10,'пр.взв.'!B7:H22,7,FALSE)</f>
        <v>Володин А.Н., Изместьев В.П.</v>
      </c>
    </row>
    <row r="11" ht="12.75" customHeight="1">
      <c r="A11" s="61"/>
      <c r="B11" s="20"/>
      <c r="C11" s="61"/>
      <c r="D11" s="38"/>
      <c r="E11" s="32"/>
      <c r="F11" s="38"/>
      <c r="G11" s="30"/>
      <c r="H11" s="62"/>
    </row>
    <row r="12" ht="12.75" customHeight="1">
      <c r="A12" s="63">
        <v>3.0</v>
      </c>
      <c r="B12" s="64">
        <f>'пр.хода'!E25</f>
        <v>2</v>
      </c>
      <c r="C12" s="65" t="str">
        <f>VLOOKUP(B12,'пр.взв.'!B7:H22,2,FALSE)</f>
        <v>Неретин Сергей Игоревич</v>
      </c>
      <c r="D12" s="66" t="str">
        <f>VLOOKUP(B12,'пр.взв.'!B7:H22,3,FALSE)</f>
        <v>01.12.1995, МС</v>
      </c>
      <c r="E12" s="24" t="s">
        <v>28</v>
      </c>
      <c r="F12" s="48" t="str">
        <f>VLOOKUP(B12,'пр.взв.'!B7:H22,5,FALSE)</f>
        <v> Самарская обл.</v>
      </c>
      <c r="G12" s="57" t="str">
        <f>VLOOKUP(B12,'пр.взв.'!B7:H22,6,FALSE)</f>
        <v/>
      </c>
      <c r="H12" s="69" t="str">
        <f>VLOOKUP(B12,'пр.взв.'!B7:H22,7,FALSE)</f>
        <v>Арычков А.А.</v>
      </c>
    </row>
    <row r="13" ht="12.75" customHeight="1">
      <c r="A13" s="61"/>
      <c r="B13" s="20"/>
      <c r="C13" s="61"/>
      <c r="D13" s="38"/>
      <c r="E13" s="32"/>
      <c r="F13" s="38"/>
      <c r="G13" s="30"/>
      <c r="H13" s="62"/>
    </row>
    <row r="14" ht="12.75" customHeight="1">
      <c r="A14" s="63">
        <v>3.0</v>
      </c>
      <c r="B14" s="64">
        <f>'пр.хода'!Q25</f>
        <v>1</v>
      </c>
      <c r="C14" s="65" t="str">
        <f>VLOOKUP(B14,'пр.взв.'!B7:H22,2,FALSE)</f>
        <v>Мусаелян Сергей Аясерович</v>
      </c>
      <c r="D14" s="66" t="str">
        <f>VLOOKUP(B14,'пр.взв.'!B7:H22,3,FALSE)</f>
        <v>16.09.2000, КМС</v>
      </c>
      <c r="E14" s="24" t="s">
        <v>43</v>
      </c>
      <c r="F14" s="48" t="str">
        <f>VLOOKUP(B14,'пр.взв.'!B1:H24,5,FALSE)</f>
        <v>Воронежская область</v>
      </c>
      <c r="G14" s="18" t="str">
        <f>VLOOKUP(B14,'пр.взв.'!B7:H22,6,FALSE)</f>
        <v/>
      </c>
      <c r="H14" s="69" t="str">
        <f>VLOOKUP(B14,'пр.взв.'!B7:H22,7,FALSE)</f>
        <v>Карпов А.А., Марченко И.Н.</v>
      </c>
    </row>
    <row r="15" ht="12.75" customHeight="1">
      <c r="A15" s="61"/>
      <c r="B15" s="20"/>
      <c r="C15" s="61"/>
      <c r="D15" s="38"/>
      <c r="E15" s="32"/>
      <c r="F15" s="38"/>
      <c r="G15" s="30"/>
      <c r="H15" s="62"/>
    </row>
    <row r="16" ht="12.75" customHeight="1">
      <c r="A16" s="63">
        <v>5.0</v>
      </c>
      <c r="B16" s="64">
        <v>5.0</v>
      </c>
      <c r="C16" s="65" t="str">
        <f>VLOOKUP(B16,'пр.взв.'!B7:H30,2,FALSE)</f>
        <v>Дулатов Юнес Равилевич</v>
      </c>
      <c r="D16" s="66" t="str">
        <f>VLOOKUP(B16,'пр.взв.'!B7:H22,3,FALSE)</f>
        <v>17.01.1998, КМС</v>
      </c>
      <c r="E16" s="24" t="s">
        <v>28</v>
      </c>
      <c r="F16" s="48" t="str">
        <f>VLOOKUP(B16,'пр.взв.'!B3:H26,5,FALSE)</f>
        <v>Пензенская обл.</v>
      </c>
      <c r="G16" s="57" t="str">
        <f>VLOOKUP(B16,'пр.взв.'!B7:H22,6,FALSE)</f>
        <v/>
      </c>
      <c r="H16" s="69" t="str">
        <f>VLOOKUP(B16,'пр.взв.'!B7:H22,7,FALSE)</f>
        <v>Голованов О.И.</v>
      </c>
    </row>
    <row r="17" ht="12.75" customHeight="1">
      <c r="A17" s="61"/>
      <c r="B17" s="20"/>
      <c r="C17" s="61"/>
      <c r="D17" s="38"/>
      <c r="E17" s="32"/>
      <c r="F17" s="38"/>
      <c r="G17" s="30"/>
      <c r="H17" s="62"/>
    </row>
    <row r="18" ht="12.75" customHeight="1">
      <c r="A18" s="63">
        <v>5.0</v>
      </c>
      <c r="B18" s="64">
        <v>6.0</v>
      </c>
      <c r="C18" s="65" t="str">
        <f>VLOOKUP(B18,'пр.взв.'!B7:H22,2,FALSE)</f>
        <v>Теплов Алексей Сергеевич</v>
      </c>
      <c r="D18" s="66" t="str">
        <f>VLOOKUP(B18,'пр.взв.'!B7:H22,3,FALSE)</f>
        <v>18.07.1988, МС</v>
      </c>
      <c r="E18" s="24" t="s">
        <v>28</v>
      </c>
      <c r="F18" s="48" t="str">
        <f>VLOOKUP(B18,'пр.взв.'!B7:H22,5,FALSE)</f>
        <v>Пензенская обл.</v>
      </c>
      <c r="G18" s="57" t="str">
        <f>VLOOKUP(B18,'пр.взв.'!B7:H22,6,FALSE)</f>
        <v/>
      </c>
      <c r="H18" s="69" t="str">
        <f>VLOOKUP(B18,'пр.взв.'!B7:H22,7,FALSE)</f>
        <v>Можаров О.В., Аникин М.С.</v>
      </c>
    </row>
    <row r="19" ht="13.5" customHeight="1">
      <c r="A19" s="35"/>
      <c r="B19" s="3"/>
      <c r="C19" s="35"/>
      <c r="D19" s="39"/>
      <c r="E19" s="40"/>
      <c r="F19" s="39"/>
      <c r="G19" s="43"/>
      <c r="H19" s="47"/>
    </row>
    <row r="20" ht="12.75" hidden="1" customHeight="1">
      <c r="A20" s="77" t="s">
        <v>51</v>
      </c>
      <c r="B20" s="51"/>
      <c r="C20" s="53" t="str">
        <f>VLOOKUP(B20,'пр.взв.'!B7:H22,2,FALSE)</f>
        <v>#N/A</v>
      </c>
      <c r="D20" s="78" t="str">
        <f>VLOOKUP(B20,'пр.взв.'!B7:H22,3,FALSE)</f>
        <v>#N/A</v>
      </c>
      <c r="E20" s="79" t="str">
        <f>VLOOKUP(B20,'пр.взв.'!B1:H34,4,FALSE)</f>
        <v>#N/A</v>
      </c>
      <c r="F20" s="78" t="str">
        <f>VLOOKUP(B20,'пр.взв.'!B7:H22,5,FALSE)</f>
        <v>#N/A</v>
      </c>
      <c r="G20" s="21" t="str">
        <f>VLOOKUP(B20,'пр.взв.'!B7:H22,6,FALSE)</f>
        <v>#N/A</v>
      </c>
      <c r="H20" s="60" t="str">
        <f>VLOOKUP(B20,'пр.взв.'!B7:H22,7,FALSE)</f>
        <v>#N/A</v>
      </c>
    </row>
    <row r="21" ht="12.75" hidden="1" customHeight="1">
      <c r="A21" s="61"/>
      <c r="B21" s="20"/>
      <c r="C21" s="61"/>
      <c r="D21" s="38"/>
      <c r="E21" s="32"/>
      <c r="F21" s="38"/>
      <c r="G21" s="30"/>
      <c r="H21" s="62"/>
    </row>
    <row r="22" ht="12.75" hidden="1" customHeight="1">
      <c r="A22" s="80" t="s">
        <v>51</v>
      </c>
      <c r="B22" s="64"/>
      <c r="C22" s="65" t="str">
        <f>VLOOKUP(B22,'пр.взв.'!B7:H22,2,FALSE)</f>
        <v>#N/A</v>
      </c>
      <c r="D22" s="48" t="str">
        <f>VLOOKUP(B22,'пр.взв.'!B7:H22,3,FALSE)</f>
        <v>#N/A</v>
      </c>
      <c r="E22" s="24" t="str">
        <f>VLOOKUP(B22,'пр.взв.'!B2:H36,4,FALSE)</f>
        <v>#N/A</v>
      </c>
      <c r="F22" s="48" t="str">
        <f>VLOOKUP(B22,'пр.взв.'!B7:H22,5,FALSE)</f>
        <v>#N/A</v>
      </c>
      <c r="G22" s="18" t="str">
        <f>VLOOKUP(B22,'пр.взв.'!B7:H22,6,FALSE)</f>
        <v>#N/A</v>
      </c>
      <c r="H22" s="69" t="str">
        <f>VLOOKUP(B22,'пр.взв.'!B7:H22,7,FALSE)</f>
        <v>#N/A</v>
      </c>
    </row>
    <row r="23" ht="13.5" hidden="1" customHeight="1">
      <c r="A23" s="35"/>
      <c r="B23" s="3"/>
      <c r="C23" s="35"/>
      <c r="D23" s="39"/>
      <c r="E23" s="40"/>
      <c r="F23" s="39"/>
      <c r="G23" s="43"/>
      <c r="H23" s="47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6"/>
      <c r="B29" s="16"/>
      <c r="C29" s="16"/>
      <c r="D29" s="16"/>
      <c r="E29" s="16"/>
      <c r="F29" s="16"/>
      <c r="G29" s="16"/>
      <c r="H29" s="16"/>
    </row>
    <row r="30" ht="15.0" customHeight="1">
      <c r="A30" s="89"/>
      <c r="B30" s="89"/>
      <c r="C30" s="89"/>
      <c r="D30" s="16"/>
      <c r="E30" s="16"/>
      <c r="F30" s="16"/>
      <c r="G30" s="16"/>
      <c r="H30" s="16"/>
    </row>
    <row r="31" ht="15.0" customHeight="1">
      <c r="A31" s="89" t="str">
        <f>HYPERLINK('[1]реквизиты'!$A$6)</f>
        <v>#REF!</v>
      </c>
      <c r="B31" s="89"/>
      <c r="C31" s="89"/>
      <c r="D31" s="16"/>
      <c r="E31" s="16"/>
      <c r="F31" s="16"/>
      <c r="G31" s="92" t="str">
        <f>'[2]реквизиты'!$G$7</f>
        <v>#REF!</v>
      </c>
      <c r="I31" s="16"/>
      <c r="J31" s="16"/>
      <c r="K31" s="16"/>
    </row>
    <row r="32" ht="15.0" customHeight="1">
      <c r="A32" s="89"/>
      <c r="B32" s="89"/>
      <c r="C32" s="89"/>
      <c r="D32" s="16"/>
      <c r="E32" s="16"/>
      <c r="F32" s="16"/>
      <c r="G32" s="74" t="str">
        <f>'[2]реквизиты'!$G$8</f>
        <v>#REF!</v>
      </c>
      <c r="I32" s="16"/>
      <c r="J32" s="16"/>
      <c r="K32" s="16"/>
      <c r="L32" s="16"/>
    </row>
    <row r="33" ht="15.0" customHeight="1">
      <c r="A33" s="89"/>
      <c r="B33" s="89"/>
      <c r="C33" s="89"/>
      <c r="D33" s="16"/>
      <c r="E33" s="16"/>
      <c r="F33" s="16"/>
      <c r="G33" s="16"/>
      <c r="I33" s="16"/>
      <c r="J33" s="16"/>
      <c r="K33" s="16"/>
      <c r="L33" s="16"/>
    </row>
    <row r="34" ht="15.0" customHeight="1">
      <c r="A34" s="89" t="str">
        <f>HYPERLINK('[1]реквизиты'!$A$8)</f>
        <v>#REF!</v>
      </c>
      <c r="B34" s="89"/>
      <c r="C34" s="89"/>
      <c r="D34" s="16"/>
      <c r="E34" s="16"/>
      <c r="F34" s="16"/>
      <c r="G34" s="92" t="str">
        <f>'[2]реквизиты'!$G$9</f>
        <v>#REF!</v>
      </c>
      <c r="I34" s="16"/>
      <c r="J34" s="16"/>
      <c r="K34" s="16"/>
    </row>
    <row r="35" ht="15.0" customHeight="1">
      <c r="A35" s="89"/>
      <c r="B35" s="89"/>
      <c r="C35" s="89"/>
      <c r="D35" s="16"/>
      <c r="E35" s="16"/>
      <c r="F35" s="16"/>
      <c r="G35" s="74" t="str">
        <f>'[2]реквизиты'!$G$10</f>
        <v>#REF!</v>
      </c>
      <c r="H35" s="16"/>
    </row>
    <row r="36" ht="12.75" customHeight="1">
      <c r="A36" s="16"/>
      <c r="B36" s="16"/>
      <c r="C36" s="16"/>
      <c r="D36" s="16"/>
      <c r="E36" s="16"/>
      <c r="F36" s="16"/>
      <c r="G36" s="16"/>
      <c r="H36" s="16"/>
    </row>
    <row r="37" ht="12.75" customHeight="1">
      <c r="D37" s="16"/>
      <c r="E37" s="16"/>
      <c r="F37" s="16"/>
    </row>
    <row r="38" ht="12.75" customHeight="1">
      <c r="D38" s="16"/>
      <c r="E38" s="16"/>
      <c r="F38" s="16"/>
    </row>
    <row r="39" ht="12.75" customHeight="1">
      <c r="D39" s="16"/>
      <c r="E39" s="16"/>
      <c r="F39" s="16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2" t="str">
        <f>'пр.хода'!C3</f>
        <v>#REF!</v>
      </c>
      <c r="B1" s="3"/>
      <c r="C1" s="3"/>
      <c r="D1" s="3"/>
      <c r="E1" s="3"/>
      <c r="F1" s="3"/>
      <c r="G1" s="3"/>
      <c r="H1" s="3"/>
      <c r="I1" s="3"/>
    </row>
    <row r="2" ht="27.75" customHeight="1">
      <c r="D2" s="5" t="s">
        <v>1</v>
      </c>
      <c r="E2" s="5"/>
      <c r="F2" s="10" t="str">
        <f>HYPERLINK('пр.взв.'!D4)</f>
        <v>в.к. 57    кг</v>
      </c>
    </row>
    <row r="3" ht="12.75" customHeight="1">
      <c r="C3" s="12" t="s">
        <v>4</v>
      </c>
    </row>
    <row r="4" ht="12.75" customHeight="1">
      <c r="C4" s="14" t="s">
        <v>5</v>
      </c>
    </row>
    <row r="5" ht="12.75" customHeight="1">
      <c r="A5" s="18" t="s">
        <v>6</v>
      </c>
      <c r="B5" s="18" t="s">
        <v>9</v>
      </c>
      <c r="C5" s="21" t="s">
        <v>10</v>
      </c>
      <c r="D5" s="18" t="s">
        <v>12</v>
      </c>
      <c r="E5" s="24" t="s">
        <v>13</v>
      </c>
      <c r="F5" s="26"/>
      <c r="G5" s="18" t="s">
        <v>16</v>
      </c>
      <c r="H5" s="18" t="s">
        <v>17</v>
      </c>
      <c r="I5" s="18" t="s">
        <v>19</v>
      </c>
    </row>
    <row r="6" ht="12.75" customHeight="1">
      <c r="A6" s="30"/>
      <c r="B6" s="30"/>
      <c r="C6" s="30"/>
      <c r="D6" s="30"/>
      <c r="E6" s="32"/>
      <c r="F6" s="34"/>
      <c r="G6" s="30"/>
      <c r="H6" s="30"/>
      <c r="I6" s="30"/>
    </row>
    <row r="7" ht="12.75" customHeight="1">
      <c r="A7" s="37"/>
      <c r="B7" s="41">
        <f>'пр.хода'!C22</f>
        <v>5</v>
      </c>
      <c r="C7" s="45" t="str">
        <f>VLOOKUP(B7,'пр.взв.'!B7:D22,2,FALSE)</f>
        <v>Дулатов Юнес Равилевич</v>
      </c>
      <c r="D7" s="50" t="str">
        <f>VLOOKUP(B7,'пр.взв.'!B7:F22,3,FALSE)</f>
        <v>17.01.1998, КМС</v>
      </c>
      <c r="E7" s="24" t="str">
        <f>VLOOKUP(B7,'пр.взв.'!B7:F22,4,FALSE)</f>
        <v>Пензенская обл.</v>
      </c>
      <c r="F7" s="54" t="str">
        <f>VLOOKUP(B7,'пр.взв.'!B7:G22,5,FALSE)</f>
        <v>Пензенская обл.</v>
      </c>
      <c r="G7" s="56"/>
      <c r="H7" s="57"/>
      <c r="I7" s="18"/>
    </row>
    <row r="8" ht="12.75" customHeight="1">
      <c r="A8" s="30"/>
      <c r="B8" s="30"/>
      <c r="C8" s="30"/>
      <c r="D8" s="30"/>
      <c r="E8" s="32"/>
      <c r="F8" s="34"/>
      <c r="G8" s="38"/>
      <c r="H8" s="30"/>
      <c r="I8" s="30"/>
    </row>
    <row r="9" ht="12.75" customHeight="1">
      <c r="A9" s="59"/>
      <c r="B9" s="41">
        <f>'пр.хода'!B27</f>
        <v>2</v>
      </c>
      <c r="C9" s="45" t="str">
        <f>VLOOKUP(B9,'пр.взв.'!B7:D24,2,FALSE)</f>
        <v>Неретин Сергей Игоревич</v>
      </c>
      <c r="D9" s="50" t="str">
        <f>VLOOKUP(B9,'пр.взв.'!B7:F24,3,FALSE)</f>
        <v>01.12.1995, МС</v>
      </c>
      <c r="E9" s="24" t="str">
        <f>VLOOKUP(B9,'пр.взв.'!B9:F24,4,FALSE)</f>
        <v> Самарская обл.</v>
      </c>
      <c r="F9" s="54" t="str">
        <f>VLOOKUP(B9,'пр.взв.'!B7:G24,5,FALSE)</f>
        <v> Самарская обл.</v>
      </c>
      <c r="G9" s="56"/>
      <c r="H9" s="18"/>
      <c r="I9" s="18"/>
    </row>
    <row r="10" ht="12.75" customHeight="1">
      <c r="A10" s="30"/>
      <c r="B10" s="30"/>
      <c r="C10" s="30"/>
      <c r="D10" s="30"/>
      <c r="E10" s="36"/>
      <c r="F10" s="38"/>
      <c r="G10" s="38"/>
      <c r="H10" s="30"/>
      <c r="I10" s="30"/>
    </row>
    <row r="11" ht="29.25" customHeight="1">
      <c r="A11" s="67" t="s">
        <v>41</v>
      </c>
      <c r="B11" s="67"/>
    </row>
    <row r="12" ht="19.5" customHeight="1">
      <c r="B12" s="67" t="s">
        <v>44</v>
      </c>
      <c r="C12" s="68"/>
      <c r="D12" s="68"/>
      <c r="E12" s="68"/>
      <c r="F12" s="68"/>
      <c r="G12" s="68"/>
      <c r="H12" s="68"/>
      <c r="I12" s="68"/>
    </row>
    <row r="13" ht="19.5" customHeight="1">
      <c r="B13" s="67" t="s">
        <v>48</v>
      </c>
      <c r="C13" s="68"/>
      <c r="D13" s="68"/>
      <c r="E13" s="68"/>
      <c r="F13" s="68"/>
      <c r="G13" s="68"/>
      <c r="H13" s="68"/>
      <c r="I13" s="68"/>
    </row>
    <row r="14" ht="19.5" customHeight="1"/>
    <row r="15" ht="19.5" customHeight="1">
      <c r="C15" s="12" t="s">
        <v>4</v>
      </c>
    </row>
    <row r="16" ht="24.0" customHeight="1">
      <c r="C16" s="14" t="s">
        <v>49</v>
      </c>
      <c r="F16" s="10" t="str">
        <f>HYPERLINK('пр.взв.'!D4)</f>
        <v>в.к. 57    кг</v>
      </c>
    </row>
    <row r="17" ht="12.75" customHeight="1">
      <c r="A17" s="18" t="s">
        <v>6</v>
      </c>
      <c r="B17" s="18" t="s">
        <v>9</v>
      </c>
      <c r="C17" s="21" t="s">
        <v>10</v>
      </c>
      <c r="D17" s="18" t="s">
        <v>12</v>
      </c>
      <c r="E17" s="24" t="s">
        <v>13</v>
      </c>
      <c r="F17" s="26"/>
      <c r="G17" s="18" t="s">
        <v>16</v>
      </c>
      <c r="H17" s="18" t="s">
        <v>17</v>
      </c>
      <c r="I17" s="18" t="s">
        <v>19</v>
      </c>
    </row>
    <row r="18" ht="12.75" customHeight="1">
      <c r="A18" s="30"/>
      <c r="B18" s="30"/>
      <c r="C18" s="30"/>
      <c r="D18" s="30"/>
      <c r="E18" s="32"/>
      <c r="F18" s="34"/>
      <c r="G18" s="30"/>
      <c r="H18" s="30"/>
      <c r="I18" s="30"/>
    </row>
    <row r="19" ht="12.75" customHeight="1">
      <c r="A19" s="37"/>
      <c r="B19" s="71">
        <f>'пр.хода'!R22</f>
        <v>6</v>
      </c>
      <c r="C19" s="45" t="str">
        <f>VLOOKUP(B19,'пр.взв.'!B7:F22,2,FALSE)</f>
        <v>Теплов Алексей Сергеевич</v>
      </c>
      <c r="D19" s="50" t="str">
        <f>VLOOKUP(B19,'пр.взв.'!B7:G22,3,FALSE)</f>
        <v>18.07.1988, МС</v>
      </c>
      <c r="E19" s="24" t="str">
        <f>VLOOKUP(B19,'пр.взв.'!B1:F34,4,FALSE)</f>
        <v>Пензенская обл.</v>
      </c>
      <c r="F19" s="54" t="str">
        <f>VLOOKUP(B19,'пр.взв.'!B7:H22,5,FALSE)</f>
        <v>Пензенская обл.</v>
      </c>
      <c r="G19" s="75"/>
      <c r="H19" s="57"/>
      <c r="I19" s="18"/>
    </row>
    <row r="20" ht="12.75" customHeight="1">
      <c r="A20" s="30"/>
      <c r="B20" s="30"/>
      <c r="C20" s="30"/>
      <c r="D20" s="30"/>
      <c r="E20" s="32"/>
      <c r="F20" s="34"/>
      <c r="G20" s="30"/>
      <c r="H20" s="30"/>
      <c r="I20" s="30"/>
    </row>
    <row r="21" ht="12.75" customHeight="1">
      <c r="A21" s="59"/>
      <c r="B21" s="41">
        <f>'пр.хода'!S27</f>
        <v>1</v>
      </c>
      <c r="C21" s="45" t="str">
        <f>VLOOKUP(B21,'пр.взв.'!B7:F24,2,FALSE)</f>
        <v>Мусаелян Сергей Аясерович</v>
      </c>
      <c r="D21" s="50" t="str">
        <f>VLOOKUP(B21,'пр.взв.'!B7:G24,3,FALSE)</f>
        <v>16.09.2000, КМС</v>
      </c>
      <c r="E21" s="24" t="str">
        <f>VLOOKUP(B21,'пр.взв.'!B2:F36,4,FALSE)</f>
        <v>Воронежская область</v>
      </c>
      <c r="F21" s="54" t="str">
        <f>VLOOKUP(B21,'пр.взв.'!B7:H24,5,FALSE)</f>
        <v>Воронежская область</v>
      </c>
      <c r="G21" s="75"/>
      <c r="H21" s="18"/>
      <c r="I21" s="18"/>
    </row>
    <row r="22" ht="12.75" customHeight="1">
      <c r="A22" s="30"/>
      <c r="B22" s="30"/>
      <c r="C22" s="30"/>
      <c r="D22" s="30"/>
      <c r="E22" s="36"/>
      <c r="F22" s="38"/>
      <c r="G22" s="30"/>
      <c r="H22" s="30"/>
      <c r="I22" s="30"/>
    </row>
    <row r="23" ht="29.25" customHeight="1">
      <c r="A23" s="67" t="s">
        <v>41</v>
      </c>
      <c r="B23" s="67"/>
    </row>
    <row r="24" ht="19.5" customHeight="1">
      <c r="B24" s="67" t="s">
        <v>44</v>
      </c>
      <c r="C24" s="68"/>
      <c r="D24" s="68"/>
      <c r="E24" s="68"/>
      <c r="F24" s="68"/>
      <c r="G24" s="68"/>
      <c r="H24" s="68"/>
      <c r="I24" s="68"/>
      <c r="J24" s="16"/>
    </row>
    <row r="25" ht="19.5" customHeight="1">
      <c r="B25" s="67" t="s">
        <v>48</v>
      </c>
      <c r="C25" s="68"/>
      <c r="D25" s="68"/>
      <c r="E25" s="68"/>
      <c r="F25" s="68"/>
      <c r="G25" s="68"/>
      <c r="H25" s="68"/>
      <c r="I25" s="68"/>
      <c r="J25" s="16"/>
    </row>
    <row r="26" ht="19.5" customHeight="1">
      <c r="J26" s="16"/>
    </row>
    <row r="27" ht="19.5" customHeight="1"/>
    <row r="28" ht="7.5" customHeight="1"/>
    <row r="29" ht="23.25" customHeight="1">
      <c r="C29" s="76" t="s">
        <v>50</v>
      </c>
      <c r="F29" s="10" t="str">
        <f>HYPERLINK('пр.взв.'!D4)</f>
        <v>в.к. 57    кг</v>
      </c>
    </row>
    <row r="30" ht="12.75" customHeight="1">
      <c r="A30" s="18" t="s">
        <v>6</v>
      </c>
      <c r="B30" s="18" t="s">
        <v>9</v>
      </c>
      <c r="C30" s="21" t="s">
        <v>10</v>
      </c>
      <c r="D30" s="18" t="s">
        <v>12</v>
      </c>
      <c r="E30" s="24" t="s">
        <v>13</v>
      </c>
      <c r="F30" s="26"/>
      <c r="G30" s="18" t="s">
        <v>16</v>
      </c>
      <c r="H30" s="18" t="s">
        <v>17</v>
      </c>
      <c r="I30" s="18" t="s">
        <v>19</v>
      </c>
    </row>
    <row r="31" ht="12.75" customHeight="1">
      <c r="A31" s="30"/>
      <c r="B31" s="30"/>
      <c r="C31" s="30"/>
      <c r="D31" s="30"/>
      <c r="E31" s="36"/>
      <c r="F31" s="38"/>
      <c r="G31" s="30"/>
      <c r="H31" s="30"/>
      <c r="I31" s="30"/>
    </row>
    <row r="32" ht="12.75" customHeight="1">
      <c r="A32" s="37"/>
      <c r="B32" s="71">
        <f>'пр.хода'!G11</f>
        <v>3</v>
      </c>
      <c r="C32" s="45" t="str">
        <f>VLOOKUP(B32,'пр.взв.'!B7:F35,2,FALSE)</f>
        <v>Ешкутов Илья Александрович</v>
      </c>
      <c r="D32" s="50" t="str">
        <f>VLOOKUP(B32,'пр.взв.'!B7:G35,3,FALSE)</f>
        <v>18.04.1997, МС</v>
      </c>
      <c r="E32" s="24" t="str">
        <f>VLOOKUP(B32,'пр.взв.'!B2:F47,4,FALSE)</f>
        <v>Ивановская область</v>
      </c>
      <c r="F32" s="54" t="str">
        <f>VLOOKUP(B32,'пр.взв.'!B7:H35,5,FALSE)</f>
        <v>Ивановская область</v>
      </c>
      <c r="G32" s="75"/>
      <c r="H32" s="57"/>
      <c r="I32" s="18"/>
    </row>
    <row r="33" ht="12.75" customHeight="1">
      <c r="A33" s="30"/>
      <c r="B33" s="30"/>
      <c r="C33" s="30"/>
      <c r="D33" s="30"/>
      <c r="E33" s="32"/>
      <c r="F33" s="34"/>
      <c r="G33" s="30"/>
      <c r="H33" s="30"/>
      <c r="I33" s="30"/>
    </row>
    <row r="34" ht="12.75" customHeight="1">
      <c r="A34" s="59"/>
      <c r="B34" s="71">
        <f>'пр.хода'!O11</f>
        <v>4</v>
      </c>
      <c r="C34" s="45" t="str">
        <f>VLOOKUP(B34,'пр.взв.'!B7:F37,2,FALSE)</f>
        <v>Беглеров Игорь Арифович</v>
      </c>
      <c r="D34" s="50" t="str">
        <f>VLOOKUP(B34,'пр.взв.'!B7:G37,3,FALSE)</f>
        <v>05.03.1987, ЗМС</v>
      </c>
      <c r="E34" s="24" t="str">
        <f>VLOOKUP(B34,'пр.взв.'!B3:F49,4,FALSE)</f>
        <v>Пермский край</v>
      </c>
      <c r="F34" s="54" t="str">
        <f>VLOOKUP(B34,'пр.взв.'!B7:H37,5,FALSE)</f>
        <v>Пермский край</v>
      </c>
      <c r="G34" s="75"/>
      <c r="H34" s="18"/>
      <c r="I34" s="18"/>
    </row>
    <row r="35" ht="12.75" customHeight="1">
      <c r="A35" s="30"/>
      <c r="B35" s="30"/>
      <c r="C35" s="30"/>
      <c r="D35" s="30"/>
      <c r="E35" s="36"/>
      <c r="F35" s="38"/>
      <c r="G35" s="30"/>
      <c r="H35" s="30"/>
      <c r="I35" s="30"/>
    </row>
    <row r="36" ht="29.25" customHeight="1">
      <c r="A36" s="67" t="s">
        <v>41</v>
      </c>
      <c r="B36" s="67"/>
    </row>
    <row r="37" ht="19.5" customHeight="1">
      <c r="B37" s="67" t="s">
        <v>44</v>
      </c>
      <c r="C37" s="68"/>
      <c r="D37" s="68"/>
      <c r="E37" s="68"/>
      <c r="F37" s="68"/>
      <c r="G37" s="68"/>
      <c r="H37" s="68"/>
      <c r="I37" s="68"/>
    </row>
    <row r="38" ht="19.5" customHeight="1">
      <c r="B38" s="67" t="s">
        <v>48</v>
      </c>
      <c r="C38" s="68"/>
      <c r="D38" s="68"/>
      <c r="E38" s="68"/>
      <c r="F38" s="68"/>
      <c r="G38" s="68"/>
      <c r="H38" s="68"/>
      <c r="I38" s="68"/>
    </row>
    <row r="39" ht="19.5" customHeight="1"/>
    <row r="40" ht="19.5" customHeight="1"/>
    <row r="41" ht="19.5" customHeight="1"/>
    <row r="42" ht="19.5" customHeight="1">
      <c r="A42" s="73" t="str">
        <f>HYPERLINK('[1]реквизиты'!$A$20)</f>
        <v>#REF!</v>
      </c>
      <c r="B42" s="67"/>
      <c r="C42" s="67"/>
      <c r="D42" s="67"/>
      <c r="E42" s="67"/>
      <c r="F42" s="16"/>
      <c r="G42" s="87" t="str">
        <f>HYPERLINK('[1]реквизиты'!$G$20)</f>
        <v>#REF!</v>
      </c>
      <c r="H42" s="16" t="str">
        <f>HYPERLINK('[1]реквизиты'!$G$21)</f>
        <v>#REF!</v>
      </c>
    </row>
    <row r="43" ht="19.5" customHeight="1">
      <c r="A43" s="67"/>
      <c r="B43" s="67"/>
      <c r="C43" s="67"/>
      <c r="D43" s="67"/>
      <c r="E43" s="67"/>
      <c r="F43" s="16"/>
      <c r="G43" s="91"/>
      <c r="H43" s="16"/>
    </row>
    <row r="44" ht="19.5" customHeight="1">
      <c r="A44" s="67" t="str">
        <f>HYPERLINK('[1]реквизиты'!$A$22)</f>
        <v>#REF!</v>
      </c>
      <c r="C44" s="67"/>
      <c r="D44" s="67"/>
      <c r="E44" s="67"/>
      <c r="F44" s="67"/>
      <c r="G44" s="87" t="str">
        <f>HYPERLINK('[1]реквизиты'!$G$22)</f>
        <v>#REF!</v>
      </c>
      <c r="H44" s="16" t="str">
        <f>HYPERLINK('[1]реквизиты'!$G$23)</f>
        <v>#REF!</v>
      </c>
    </row>
    <row r="45" ht="19.5" customHeight="1">
      <c r="C45" s="16"/>
      <c r="D45" s="16"/>
      <c r="E45" s="16"/>
      <c r="F45" s="16"/>
      <c r="G45" s="16"/>
    </row>
    <row r="46" ht="19.5" customHeight="1">
      <c r="C46" s="16"/>
      <c r="D46" s="16"/>
      <c r="E46" s="16"/>
      <c r="F46" s="16"/>
      <c r="G46" s="16"/>
    </row>
    <row r="47" ht="12.75" customHeight="1">
      <c r="C47" s="16"/>
      <c r="D47" s="16"/>
      <c r="E47" s="16"/>
      <c r="F47" s="16"/>
      <c r="G47" s="16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1" t="s">
        <v>0</v>
      </c>
    </row>
    <row r="2" ht="33.75" customHeight="1">
      <c r="A2" s="2" t="str">
        <f>'пр.хода'!C3</f>
        <v>#REF!</v>
      </c>
      <c r="B2" s="3"/>
      <c r="C2" s="3"/>
      <c r="D2" s="3"/>
      <c r="E2" s="3"/>
      <c r="F2" s="3"/>
      <c r="G2" s="3"/>
      <c r="H2" s="4"/>
    </row>
    <row r="3" ht="17.25" customHeight="1">
      <c r="A3" s="8" t="str">
        <f>HYPERLINK('[1]реквизиты'!$A$3)</f>
        <v>#REF!</v>
      </c>
      <c r="I3" s="9"/>
      <c r="J3" s="9"/>
      <c r="K3" s="9"/>
      <c r="L3" s="16"/>
    </row>
    <row r="4" ht="19.5" customHeight="1">
      <c r="D4" s="17" t="s">
        <v>7</v>
      </c>
      <c r="E4" s="20"/>
      <c r="F4" s="20"/>
      <c r="I4" s="9"/>
      <c r="J4" s="9"/>
      <c r="K4" s="9"/>
    </row>
    <row r="5" ht="12.75" customHeight="1">
      <c r="A5" s="18" t="s">
        <v>11</v>
      </c>
      <c r="B5" s="22" t="s">
        <v>9</v>
      </c>
      <c r="C5" s="18" t="s">
        <v>10</v>
      </c>
      <c r="D5" s="18" t="s">
        <v>14</v>
      </c>
      <c r="E5" s="24" t="s">
        <v>15</v>
      </c>
      <c r="F5" s="26"/>
      <c r="G5" s="18" t="s">
        <v>18</v>
      </c>
      <c r="H5" s="18" t="s">
        <v>20</v>
      </c>
    </row>
    <row r="6" ht="12.75" customHeight="1">
      <c r="A6" s="30"/>
      <c r="B6" s="30"/>
      <c r="C6" s="30"/>
      <c r="D6" s="30"/>
      <c r="E6" s="36"/>
      <c r="F6" s="38"/>
      <c r="G6" s="30"/>
      <c r="H6" s="30"/>
    </row>
    <row r="7" ht="12.75" customHeight="1">
      <c r="A7" s="18"/>
      <c r="B7" s="42">
        <v>1.0</v>
      </c>
      <c r="C7" s="44" t="s">
        <v>21</v>
      </c>
      <c r="D7" s="46" t="s">
        <v>22</v>
      </c>
      <c r="E7" s="48" t="s">
        <v>23</v>
      </c>
      <c r="F7" s="48" t="s">
        <v>23</v>
      </c>
      <c r="G7" s="18"/>
      <c r="H7" s="45" t="s">
        <v>24</v>
      </c>
    </row>
    <row r="8" ht="12.75" customHeight="1">
      <c r="A8" s="30"/>
      <c r="B8" s="30"/>
      <c r="C8" s="30"/>
      <c r="D8" s="30"/>
      <c r="E8" s="38"/>
      <c r="F8" s="38"/>
      <c r="G8" s="30"/>
      <c r="H8" s="30"/>
    </row>
    <row r="9" ht="12.75" customHeight="1">
      <c r="A9" s="18"/>
      <c r="B9" s="52">
        <v>2.0</v>
      </c>
      <c r="C9" s="44" t="s">
        <v>25</v>
      </c>
      <c r="D9" s="46" t="s">
        <v>26</v>
      </c>
      <c r="E9" s="48" t="s">
        <v>27</v>
      </c>
      <c r="F9" s="48" t="s">
        <v>27</v>
      </c>
      <c r="G9" s="57"/>
      <c r="H9" s="45" t="s">
        <v>29</v>
      </c>
    </row>
    <row r="10" ht="12.75" customHeight="1">
      <c r="A10" s="30"/>
      <c r="B10" s="30"/>
      <c r="C10" s="30"/>
      <c r="D10" s="30"/>
      <c r="E10" s="38"/>
      <c r="F10" s="38"/>
      <c r="G10" s="30"/>
      <c r="H10" s="30"/>
    </row>
    <row r="11" ht="12.75" customHeight="1">
      <c r="A11" s="18"/>
      <c r="B11" s="52">
        <v>3.0</v>
      </c>
      <c r="C11" s="44" t="s">
        <v>30</v>
      </c>
      <c r="D11" s="46" t="s">
        <v>31</v>
      </c>
      <c r="E11" s="48" t="s">
        <v>32</v>
      </c>
      <c r="F11" s="48" t="s">
        <v>32</v>
      </c>
      <c r="G11" s="57"/>
      <c r="H11" s="45" t="s">
        <v>33</v>
      </c>
    </row>
    <row r="12" ht="15.0" customHeight="1">
      <c r="A12" s="30"/>
      <c r="B12" s="30"/>
      <c r="C12" s="30"/>
      <c r="D12" s="30"/>
      <c r="E12" s="38"/>
      <c r="F12" s="38"/>
      <c r="G12" s="30"/>
      <c r="H12" s="30"/>
    </row>
    <row r="13" ht="12.75" customHeight="1">
      <c r="A13" s="18"/>
      <c r="B13" s="52">
        <v>4.0</v>
      </c>
      <c r="C13" s="44" t="s">
        <v>34</v>
      </c>
      <c r="D13" s="46" t="s">
        <v>35</v>
      </c>
      <c r="E13" s="48" t="s">
        <v>36</v>
      </c>
      <c r="F13" s="48" t="s">
        <v>36</v>
      </c>
      <c r="G13" s="57"/>
      <c r="H13" s="45" t="s">
        <v>37</v>
      </c>
    </row>
    <row r="14" ht="15.0" customHeight="1">
      <c r="A14" s="30"/>
      <c r="B14" s="30"/>
      <c r="C14" s="30"/>
      <c r="D14" s="30"/>
      <c r="E14" s="38"/>
      <c r="F14" s="38"/>
      <c r="G14" s="30"/>
      <c r="H14" s="30"/>
    </row>
    <row r="15" ht="15.0" customHeight="1">
      <c r="A15" s="18"/>
      <c r="B15" s="52">
        <v>5.0</v>
      </c>
      <c r="C15" s="44" t="s">
        <v>38</v>
      </c>
      <c r="D15" s="46" t="s">
        <v>39</v>
      </c>
      <c r="E15" s="48" t="s">
        <v>40</v>
      </c>
      <c r="F15" s="48" t="s">
        <v>40</v>
      </c>
      <c r="G15" s="57"/>
      <c r="H15" s="45" t="s">
        <v>42</v>
      </c>
    </row>
    <row r="16" ht="15.75" customHeight="1">
      <c r="A16" s="30"/>
      <c r="B16" s="30"/>
      <c r="C16" s="30"/>
      <c r="D16" s="30"/>
      <c r="E16" s="38"/>
      <c r="F16" s="38"/>
      <c r="G16" s="30"/>
      <c r="H16" s="30"/>
    </row>
    <row r="17" ht="12.75" customHeight="1">
      <c r="A17" s="18"/>
      <c r="B17" s="52">
        <v>6.0</v>
      </c>
      <c r="C17" s="44" t="s">
        <v>45</v>
      </c>
      <c r="D17" s="46" t="s">
        <v>46</v>
      </c>
      <c r="E17" s="48" t="s">
        <v>40</v>
      </c>
      <c r="F17" s="48" t="s">
        <v>40</v>
      </c>
      <c r="G17" s="57"/>
      <c r="H17" s="45" t="s">
        <v>47</v>
      </c>
    </row>
    <row r="18" ht="15.0" customHeight="1">
      <c r="A18" s="30"/>
      <c r="B18" s="30"/>
      <c r="C18" s="30"/>
      <c r="D18" s="30"/>
      <c r="E18" s="38"/>
      <c r="F18" s="38"/>
      <c r="G18" s="30"/>
      <c r="H18" s="30"/>
    </row>
    <row r="19" ht="12.75" customHeight="1">
      <c r="A19" s="18"/>
      <c r="B19" s="52"/>
      <c r="C19" s="70"/>
      <c r="D19" s="71"/>
      <c r="E19" s="24"/>
      <c r="F19" s="48"/>
      <c r="G19" s="57"/>
      <c r="H19" s="71"/>
    </row>
    <row r="20" ht="15.0" customHeight="1">
      <c r="A20" s="30"/>
      <c r="B20" s="30"/>
      <c r="C20" s="30"/>
      <c r="D20" s="30"/>
      <c r="E20" s="36"/>
      <c r="F20" s="38"/>
      <c r="G20" s="30"/>
      <c r="H20" s="30"/>
    </row>
    <row r="21" ht="12.75" customHeight="1">
      <c r="A21" s="18"/>
      <c r="B21" s="52"/>
      <c r="C21" s="70"/>
      <c r="D21" s="71"/>
      <c r="E21" s="24"/>
      <c r="F21" s="48"/>
      <c r="G21" s="57"/>
      <c r="H21" s="71"/>
    </row>
    <row r="22" ht="15.0" customHeight="1">
      <c r="A22" s="30"/>
      <c r="B22" s="30"/>
      <c r="C22" s="30"/>
      <c r="D22" s="30"/>
      <c r="E22" s="36"/>
      <c r="F22" s="38"/>
      <c r="G22" s="30"/>
      <c r="H22" s="30"/>
    </row>
    <row r="23" ht="12.75" customHeight="1"/>
    <row r="24" ht="15.0" customHeight="1"/>
    <row r="25" ht="12.75" customHeight="1">
      <c r="F25" s="72"/>
      <c r="G25" s="72"/>
    </row>
    <row r="26" ht="24.0" customHeight="1">
      <c r="A26" s="73"/>
      <c r="B26" s="67"/>
      <c r="C26" s="67"/>
      <c r="D26" s="67"/>
      <c r="E26" s="67"/>
      <c r="F26" s="67"/>
    </row>
    <row r="27" ht="19.5" customHeight="1">
      <c r="A27" s="67"/>
      <c r="B27" s="67"/>
      <c r="C27" s="67"/>
      <c r="D27" s="67"/>
      <c r="E27" s="67"/>
      <c r="F27" s="16"/>
    </row>
    <row r="28" ht="26.25" customHeight="1">
      <c r="A28" s="67"/>
      <c r="B28" s="67"/>
      <c r="C28" s="67"/>
      <c r="D28" s="67"/>
      <c r="E28" s="67"/>
      <c r="F28" s="67"/>
    </row>
    <row r="29" ht="17.25" customHeight="1">
      <c r="A29" s="67"/>
      <c r="B29" s="67"/>
      <c r="C29" s="67"/>
      <c r="D29" s="67"/>
      <c r="E29" s="67"/>
      <c r="F29" s="16"/>
    </row>
    <row r="30" ht="24.75" customHeight="1">
      <c r="F30" s="74"/>
      <c r="G30" s="72"/>
    </row>
    <row r="31" ht="12.75" customHeight="1">
      <c r="F31" s="72"/>
      <c r="G31" s="72"/>
    </row>
    <row r="32" ht="15.0" customHeight="1">
      <c r="F32" s="74"/>
      <c r="G32" s="74"/>
    </row>
    <row r="33" ht="15.75" customHeight="1">
      <c r="F33" s="74"/>
      <c r="G33" s="74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81" t="s">
        <v>52</v>
      </c>
      <c r="K1" s="81" t="s">
        <v>52</v>
      </c>
    </row>
    <row r="2" ht="15.75" customHeight="1">
      <c r="B2" s="82" t="str">
        <f>'пр.взв.'!D4</f>
        <v>в.к. 57    кг</v>
      </c>
      <c r="K2" s="82" t="str">
        <f>'пр.взв.'!D4</f>
        <v>в.к. 57    кг</v>
      </c>
    </row>
    <row r="3" ht="16.5" customHeight="1">
      <c r="B3" s="83" t="s">
        <v>53</v>
      </c>
      <c r="C3" s="84" t="s">
        <v>54</v>
      </c>
      <c r="D3" s="85" t="s">
        <v>55</v>
      </c>
      <c r="E3" s="84"/>
      <c r="F3" s="83"/>
      <c r="G3" s="84"/>
      <c r="H3" s="84"/>
      <c r="I3" s="84"/>
      <c r="K3" s="83" t="s">
        <v>48</v>
      </c>
      <c r="L3" s="84" t="s">
        <v>54</v>
      </c>
      <c r="M3" s="85" t="s">
        <v>55</v>
      </c>
      <c r="N3" s="84"/>
      <c r="O3" s="83"/>
      <c r="P3" s="84"/>
      <c r="Q3" s="84"/>
      <c r="R3" s="84"/>
    </row>
    <row r="4" ht="12.75" customHeight="1">
      <c r="A4" s="86" t="s">
        <v>56</v>
      </c>
      <c r="B4" s="88" t="s">
        <v>9</v>
      </c>
      <c r="C4" s="90" t="s">
        <v>10</v>
      </c>
      <c r="D4" s="90" t="s">
        <v>12</v>
      </c>
      <c r="E4" s="90" t="s">
        <v>13</v>
      </c>
      <c r="F4" s="90" t="s">
        <v>16</v>
      </c>
      <c r="G4" s="93" t="s">
        <v>57</v>
      </c>
      <c r="H4" s="90" t="s">
        <v>58</v>
      </c>
      <c r="I4" s="94" t="s">
        <v>19</v>
      </c>
      <c r="J4" s="86" t="s">
        <v>56</v>
      </c>
      <c r="K4" s="88" t="s">
        <v>9</v>
      </c>
      <c r="L4" s="90" t="s">
        <v>10</v>
      </c>
      <c r="M4" s="90" t="s">
        <v>12</v>
      </c>
      <c r="N4" s="90" t="s">
        <v>13</v>
      </c>
      <c r="O4" s="90" t="s">
        <v>16</v>
      </c>
      <c r="P4" s="93" t="s">
        <v>57</v>
      </c>
      <c r="Q4" s="90" t="s">
        <v>58</v>
      </c>
      <c r="R4" s="94" t="s">
        <v>19</v>
      </c>
    </row>
    <row r="5" ht="13.5" customHeight="1">
      <c r="A5" s="95"/>
      <c r="B5" s="39"/>
      <c r="C5" s="43"/>
      <c r="D5" s="43"/>
      <c r="E5" s="43"/>
      <c r="F5" s="43"/>
      <c r="G5" s="43"/>
      <c r="H5" s="43"/>
      <c r="I5" s="47"/>
      <c r="J5" s="95"/>
      <c r="K5" s="39"/>
      <c r="L5" s="43"/>
      <c r="M5" s="43"/>
      <c r="N5" s="43"/>
      <c r="O5" s="43"/>
      <c r="P5" s="43"/>
      <c r="Q5" s="43"/>
      <c r="R5" s="47"/>
    </row>
    <row r="6" ht="12.75" customHeight="1">
      <c r="A6" s="96">
        <v>1.0</v>
      </c>
      <c r="B6" s="97">
        <v>1.0</v>
      </c>
      <c r="C6" s="98" t="str">
        <f>VLOOKUP(B6,'пр.взв.'!B7:F70,2,FALSE)</f>
        <v>Мусаелян Сергей Аясерович</v>
      </c>
      <c r="D6" s="99" t="str">
        <f>VLOOKUP(B6,'пр.взв.'!B7:G126,3,FALSE)</f>
        <v>16.09.2000, КМС</v>
      </c>
      <c r="E6" s="100" t="str">
        <f>VLOOKUP(B6,'пр.взв.'!B7:H126,4,FALSE)</f>
        <v>Воронежская область</v>
      </c>
      <c r="F6" s="101"/>
      <c r="G6" s="102"/>
      <c r="H6" s="103"/>
      <c r="I6" s="31"/>
      <c r="J6" s="104">
        <v>5.0</v>
      </c>
      <c r="K6" s="97">
        <v>2.0</v>
      </c>
      <c r="L6" s="98" t="str">
        <f>VLOOKUP(K6,'пр.взв.'!B7:F70,2,FALSE)</f>
        <v>Неретин Сергей Игоревич</v>
      </c>
      <c r="M6" s="99" t="str">
        <f>VLOOKUP(K6,'пр.взв.'!B7:G126,3,FALSE)</f>
        <v>01.12.1995, МС</v>
      </c>
      <c r="N6" s="100" t="str">
        <f>VLOOKUP(K6,'пр.взв.'!B7:H126,4,FALSE)</f>
        <v> Самарская обл.</v>
      </c>
      <c r="O6" s="101"/>
      <c r="P6" s="102"/>
      <c r="Q6" s="103"/>
      <c r="R6" s="31"/>
    </row>
    <row r="7" ht="12.75" customHeight="1">
      <c r="A7" s="32"/>
      <c r="B7" s="30"/>
      <c r="C7" s="30"/>
      <c r="D7" s="30"/>
      <c r="E7" s="30"/>
      <c r="F7" s="30"/>
      <c r="G7" s="30"/>
      <c r="H7" s="30"/>
      <c r="I7" s="30"/>
      <c r="J7" s="109"/>
      <c r="K7" s="30"/>
      <c r="L7" s="30"/>
      <c r="M7" s="30"/>
      <c r="N7" s="30"/>
      <c r="O7" s="30"/>
      <c r="P7" s="30"/>
      <c r="Q7" s="30"/>
      <c r="R7" s="30"/>
    </row>
    <row r="8" ht="12.75" customHeight="1">
      <c r="A8" s="32"/>
      <c r="B8" s="111">
        <v>5.0</v>
      </c>
      <c r="C8" s="114" t="str">
        <f>VLOOKUP(B8,'пр.взв.'!B7:F70,2,FALSE)</f>
        <v>Дулатов Юнес Равилевич</v>
      </c>
      <c r="D8" s="117" t="str">
        <f>VLOOKUP(B8,'пр.взв.'!B7:G128,3,FALSE)</f>
        <v>17.01.1998, КМС</v>
      </c>
      <c r="E8" s="41" t="str">
        <f>VLOOKUP(B8,'пр.взв.'!B7:H128,4,FALSE)</f>
        <v>Пензенская обл.</v>
      </c>
      <c r="F8" s="75"/>
      <c r="G8" s="75"/>
      <c r="H8" s="18"/>
      <c r="I8" s="18"/>
      <c r="J8" s="109"/>
      <c r="K8" s="111">
        <v>6.0</v>
      </c>
      <c r="L8" s="114" t="str">
        <f>VLOOKUP(K8,'пр.взв.'!B7:F70,2,FALSE)</f>
        <v>Теплов Алексей Сергеевич</v>
      </c>
      <c r="M8" s="117" t="str">
        <f>VLOOKUP(K8,'пр.взв.'!B7:G128,3,FALSE)</f>
        <v>18.07.1988, МС</v>
      </c>
      <c r="N8" s="41" t="str">
        <f>VLOOKUP(K8,'пр.взв.'!B7:H128,4,FALSE)</f>
        <v>Пензенская обл.</v>
      </c>
      <c r="O8" s="75"/>
      <c r="P8" s="75"/>
      <c r="Q8" s="18"/>
      <c r="R8" s="18"/>
    </row>
    <row r="9" ht="13.5" customHeight="1">
      <c r="A9" s="40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ht="12.75" customHeight="1">
      <c r="A10" s="96">
        <v>2.0</v>
      </c>
      <c r="B10" s="97">
        <v>3.0</v>
      </c>
      <c r="C10" s="98" t="str">
        <f>VLOOKUP(B10,'пр.взв.'!B7:F70,2,FALSE)</f>
        <v>Ешкутов Илья Александрович</v>
      </c>
      <c r="D10" s="141" t="str">
        <f>VLOOKUP(B10,'пр.взв.'!B7:G130,3,FALSE)</f>
        <v>18.04.1997, МС</v>
      </c>
      <c r="E10" s="145" t="str">
        <f>VLOOKUP(B10,'пр.взв.'!B7:H130,4,FALSE)</f>
        <v>Ивановская область</v>
      </c>
      <c r="F10" s="101"/>
      <c r="G10" s="102"/>
      <c r="H10" s="103"/>
      <c r="I10" s="100"/>
      <c r="J10" s="104">
        <v>6.0</v>
      </c>
      <c r="K10" s="97">
        <v>4.0</v>
      </c>
      <c r="L10" s="98" t="str">
        <f>VLOOKUP(K10,'пр.взв.'!B7:F70,2,FALSE)</f>
        <v>Беглеров Игорь Арифович</v>
      </c>
      <c r="M10" s="99" t="str">
        <f>VLOOKUP(K10,'пр.взв.'!B7:G130,3,FALSE)</f>
        <v>05.03.1987, ЗМС</v>
      </c>
      <c r="N10" s="100" t="str">
        <f>VLOOKUP(K10,'пр.взв.'!B7:H130,4,FALSE)</f>
        <v>Пермский край</v>
      </c>
      <c r="O10" s="101"/>
      <c r="P10" s="102"/>
      <c r="Q10" s="103"/>
      <c r="R10" s="100"/>
    </row>
    <row r="11" ht="12.75" customHeight="1">
      <c r="A11" s="32"/>
      <c r="B11" s="30"/>
      <c r="C11" s="30"/>
      <c r="D11" s="30"/>
      <c r="E11" s="30"/>
      <c r="F11" s="30"/>
      <c r="G11" s="30"/>
      <c r="H11" s="30"/>
      <c r="I11" s="30"/>
      <c r="J11" s="109"/>
      <c r="K11" s="30"/>
      <c r="L11" s="30"/>
      <c r="M11" s="30"/>
      <c r="N11" s="30"/>
      <c r="O11" s="30"/>
      <c r="P11" s="30"/>
      <c r="Q11" s="30"/>
      <c r="R11" s="30"/>
    </row>
    <row r="12" ht="12.75" customHeight="1">
      <c r="A12" s="32"/>
      <c r="B12" s="111">
        <v>7.0</v>
      </c>
      <c r="C12" s="114" t="str">
        <f>VLOOKUP(B12,'пр.взв.'!B7:F70,2,FALSE)</f>
        <v>#N/A</v>
      </c>
      <c r="D12" s="41" t="str">
        <f>VLOOKUP(B12,'пр.взв.'!B7:G132,3,FALSE)</f>
        <v>#N/A</v>
      </c>
      <c r="E12" s="145" t="str">
        <f>VLOOKUP(B12,'пр.взв.'!B2:H132,4,FALSE)</f>
        <v>#N/A</v>
      </c>
      <c r="F12" s="75"/>
      <c r="G12" s="75"/>
      <c r="H12" s="18"/>
      <c r="I12" s="18"/>
      <c r="J12" s="109"/>
      <c r="K12" s="111">
        <v>8.0</v>
      </c>
      <c r="L12" s="114" t="str">
        <f>VLOOKUP(K12,'пр.взв.'!B7:F70,2,FALSE)</f>
        <v>#N/A</v>
      </c>
      <c r="M12" s="41" t="str">
        <f>VLOOKUP(K12,'пр.взв.'!B7:G132,3,FALSE)</f>
        <v>#N/A</v>
      </c>
      <c r="N12" s="41" t="str">
        <f>VLOOKUP(K12,'пр.взв.'!B7:H132,4,FALSE)</f>
        <v>#N/A</v>
      </c>
      <c r="O12" s="75"/>
      <c r="P12" s="75"/>
      <c r="Q12" s="18"/>
      <c r="R12" s="18"/>
    </row>
    <row r="13" ht="12.75" customHeight="1">
      <c r="A13" s="36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ht="12.75" customHeight="1"/>
    <row r="15" ht="16.5" customHeight="1">
      <c r="B15" s="83" t="s">
        <v>53</v>
      </c>
      <c r="C15" s="158" t="s">
        <v>66</v>
      </c>
      <c r="D15" s="158"/>
      <c r="E15" s="158"/>
      <c r="F15" s="160" t="str">
        <f>'пр.взв.'!D4</f>
        <v>в.к. 57    кг</v>
      </c>
      <c r="G15" s="158"/>
      <c r="H15" s="158"/>
      <c r="I15" s="158"/>
      <c r="J15" s="161"/>
      <c r="K15" s="83" t="s">
        <v>48</v>
      </c>
      <c r="L15" s="158" t="s">
        <v>66</v>
      </c>
      <c r="M15" s="158"/>
      <c r="N15" s="158"/>
      <c r="O15" s="160" t="str">
        <f>'пр.взв.'!D4</f>
        <v>в.к. 57    кг</v>
      </c>
      <c r="P15" s="158"/>
      <c r="Q15" s="158"/>
      <c r="R15" s="158"/>
    </row>
    <row r="16" ht="12.75" customHeight="1">
      <c r="A16" s="86" t="s">
        <v>56</v>
      </c>
      <c r="B16" s="88" t="s">
        <v>9</v>
      </c>
      <c r="C16" s="90" t="s">
        <v>10</v>
      </c>
      <c r="D16" s="90" t="s">
        <v>12</v>
      </c>
      <c r="E16" s="90" t="s">
        <v>13</v>
      </c>
      <c r="F16" s="90" t="s">
        <v>16</v>
      </c>
      <c r="G16" s="93" t="s">
        <v>57</v>
      </c>
      <c r="H16" s="90" t="s">
        <v>58</v>
      </c>
      <c r="I16" s="94" t="s">
        <v>19</v>
      </c>
      <c r="J16" s="86" t="s">
        <v>56</v>
      </c>
      <c r="K16" s="88" t="s">
        <v>9</v>
      </c>
      <c r="L16" s="90" t="s">
        <v>10</v>
      </c>
      <c r="M16" s="90" t="s">
        <v>12</v>
      </c>
      <c r="N16" s="90" t="s">
        <v>13</v>
      </c>
      <c r="O16" s="90" t="s">
        <v>16</v>
      </c>
      <c r="P16" s="93" t="s">
        <v>57</v>
      </c>
      <c r="Q16" s="90" t="s">
        <v>58</v>
      </c>
      <c r="R16" s="94" t="s">
        <v>19</v>
      </c>
    </row>
    <row r="17" ht="13.5" customHeight="1">
      <c r="A17" s="95"/>
      <c r="B17" s="39"/>
      <c r="C17" s="43"/>
      <c r="D17" s="43"/>
      <c r="E17" s="43"/>
      <c r="F17" s="43"/>
      <c r="G17" s="43"/>
      <c r="H17" s="43"/>
      <c r="I17" s="47"/>
      <c r="J17" s="95"/>
      <c r="K17" s="39"/>
      <c r="L17" s="43"/>
      <c r="M17" s="43"/>
      <c r="N17" s="43"/>
      <c r="O17" s="43"/>
      <c r="P17" s="43"/>
      <c r="Q17" s="43"/>
      <c r="R17" s="47"/>
    </row>
    <row r="18" ht="12.75" customHeight="1">
      <c r="A18" s="104">
        <v>1.0</v>
      </c>
      <c r="B18" s="164">
        <f>'пр.хода'!E9</f>
        <v>1</v>
      </c>
      <c r="C18" s="98" t="str">
        <f>VLOOKUP(B18,'пр.взв.'!B1:F82,2,FALSE)</f>
        <v>Мусаелян Сергей Аясерович</v>
      </c>
      <c r="D18" s="99" t="str">
        <f>VLOOKUP(B18,'пр.взв.'!B1:G138,3,FALSE)</f>
        <v>16.09.2000, КМС</v>
      </c>
      <c r="E18" s="100" t="str">
        <f>VLOOKUP(B18,'пр.взв.'!B1:H138,4,FALSE)</f>
        <v>Воронежская область</v>
      </c>
      <c r="F18" s="169"/>
      <c r="G18" s="170"/>
      <c r="H18" s="58"/>
      <c r="I18" s="21"/>
      <c r="J18" s="104">
        <v>2.0</v>
      </c>
      <c r="K18" s="164">
        <f>'пр.хода'!Q9</f>
        <v>2</v>
      </c>
      <c r="L18" s="98" t="str">
        <f>VLOOKUP(K18,'пр.взв.'!B1:F78,2,FALSE)</f>
        <v>Неретин Сергей Игоревич</v>
      </c>
      <c r="M18" s="99" t="str">
        <f>VLOOKUP(K18,'пр.взв.'!B1:G138,3,FALSE)</f>
        <v>01.12.1995, МС</v>
      </c>
      <c r="N18" s="100" t="str">
        <f>VLOOKUP(K18,'пр.взв.'!B1:H138,4,FALSE)</f>
        <v> Самарская обл.</v>
      </c>
      <c r="O18" s="169"/>
      <c r="P18" s="170"/>
      <c r="Q18" s="58"/>
      <c r="R18" s="21"/>
    </row>
    <row r="19" ht="12.75" customHeight="1">
      <c r="A19" s="109"/>
      <c r="B19" s="30"/>
      <c r="C19" s="30"/>
      <c r="D19" s="30"/>
      <c r="E19" s="30"/>
      <c r="F19" s="30"/>
      <c r="G19" s="30"/>
      <c r="H19" s="30"/>
      <c r="I19" s="30"/>
      <c r="J19" s="109"/>
      <c r="K19" s="30"/>
      <c r="L19" s="30"/>
      <c r="M19" s="30"/>
      <c r="N19" s="30"/>
      <c r="O19" s="30"/>
      <c r="P19" s="30"/>
      <c r="Q19" s="30"/>
      <c r="R19" s="30"/>
    </row>
    <row r="20" ht="12.75" customHeight="1">
      <c r="A20" s="109"/>
      <c r="B20" s="173">
        <f>'пр.хода'!E13</f>
        <v>3</v>
      </c>
      <c r="C20" s="114" t="str">
        <f>VLOOKUP(B20,'пр.взв.'!B1:F82,2,FALSE)</f>
        <v>Ешкутов Илья Александрович</v>
      </c>
      <c r="D20" s="117" t="str">
        <f>VLOOKUP(B20,'пр.взв.'!B1:G140,3,FALSE)</f>
        <v>18.04.1997, МС</v>
      </c>
      <c r="E20" s="41" t="str">
        <f>VLOOKUP(B20,'пр.взв.'!B1:H140,4,FALSE)</f>
        <v>Ивановская область</v>
      </c>
      <c r="F20" s="75"/>
      <c r="G20" s="75"/>
      <c r="H20" s="18"/>
      <c r="I20" s="18"/>
      <c r="J20" s="109"/>
      <c r="K20" s="173">
        <f>'пр.хода'!Q13</f>
        <v>4</v>
      </c>
      <c r="L20" s="114" t="str">
        <f>VLOOKUP(K20,'пр.взв.'!B1:F78,2,FALSE)</f>
        <v>Беглеров Игорь Арифович</v>
      </c>
      <c r="M20" s="117" t="str">
        <f>VLOOKUP(K20,'пр.взв.'!B1:G140,3,FALSE)</f>
        <v>05.03.1987, ЗМС</v>
      </c>
      <c r="N20" s="41" t="str">
        <f>VLOOKUP(K20,'пр.взв.'!B1:H140,4,FALSE)</f>
        <v>Пермский край</v>
      </c>
      <c r="O20" s="75"/>
      <c r="P20" s="75"/>
      <c r="Q20" s="18"/>
      <c r="R20" s="18"/>
    </row>
    <row r="21" ht="12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ht="12.75" customHeight="1"/>
    <row r="23" ht="15.0" customHeight="1">
      <c r="A23" s="175" t="s">
        <v>70</v>
      </c>
      <c r="J23" s="175" t="s">
        <v>71</v>
      </c>
    </row>
    <row r="24" ht="16.5" customHeight="1">
      <c r="B24" s="83" t="s">
        <v>53</v>
      </c>
      <c r="C24" s="177"/>
      <c r="D24" s="177"/>
      <c r="E24" s="177"/>
      <c r="F24" s="177" t="str">
        <f>'пр.взв.'!D4</f>
        <v>в.к. 57    кг</v>
      </c>
      <c r="G24" s="177"/>
      <c r="H24" s="177"/>
      <c r="I24" s="177"/>
      <c r="J24" s="16"/>
      <c r="K24" s="83" t="s">
        <v>48</v>
      </c>
      <c r="L24" s="177"/>
      <c r="M24" s="177"/>
      <c r="N24" s="177"/>
      <c r="O24" s="177" t="str">
        <f>'пр.взв.'!D4</f>
        <v>в.к. 57    кг</v>
      </c>
      <c r="P24" s="161"/>
      <c r="Q24" s="161"/>
      <c r="R24" s="161"/>
    </row>
    <row r="25" ht="12.75" customHeight="1">
      <c r="A25" s="86" t="s">
        <v>56</v>
      </c>
      <c r="B25" s="88" t="s">
        <v>9</v>
      </c>
      <c r="C25" s="90" t="s">
        <v>10</v>
      </c>
      <c r="D25" s="90" t="s">
        <v>12</v>
      </c>
      <c r="E25" s="90" t="s">
        <v>13</v>
      </c>
      <c r="F25" s="90" t="s">
        <v>16</v>
      </c>
      <c r="G25" s="93" t="s">
        <v>57</v>
      </c>
      <c r="H25" s="90" t="s">
        <v>58</v>
      </c>
      <c r="I25" s="94" t="s">
        <v>19</v>
      </c>
      <c r="J25" s="86" t="s">
        <v>56</v>
      </c>
      <c r="K25" s="88" t="s">
        <v>9</v>
      </c>
      <c r="L25" s="90" t="s">
        <v>10</v>
      </c>
      <c r="M25" s="90" t="s">
        <v>12</v>
      </c>
      <c r="N25" s="90" t="s">
        <v>13</v>
      </c>
      <c r="O25" s="90" t="s">
        <v>16</v>
      </c>
      <c r="P25" s="93" t="s">
        <v>57</v>
      </c>
      <c r="Q25" s="90" t="s">
        <v>58</v>
      </c>
      <c r="R25" s="94" t="s">
        <v>19</v>
      </c>
    </row>
    <row r="26" ht="13.5" customHeight="1">
      <c r="A26" s="95"/>
      <c r="B26" s="39"/>
      <c r="C26" s="43"/>
      <c r="D26" s="43"/>
      <c r="E26" s="43"/>
      <c r="F26" s="43"/>
      <c r="G26" s="43"/>
      <c r="H26" s="43"/>
      <c r="I26" s="47"/>
      <c r="J26" s="95"/>
      <c r="K26" s="39"/>
      <c r="L26" s="43"/>
      <c r="M26" s="43"/>
      <c r="N26" s="43"/>
      <c r="O26" s="43"/>
      <c r="P26" s="43"/>
      <c r="Q26" s="43"/>
      <c r="R26" s="47"/>
    </row>
    <row r="27" ht="12.75" customHeight="1">
      <c r="A27" s="104">
        <v>1.0</v>
      </c>
      <c r="B27" s="97">
        <f>'пр.хода'!A21</f>
        <v>5</v>
      </c>
      <c r="C27" s="98" t="str">
        <f>VLOOKUP(B27,'пр.взв.'!B2:F91,2,FALSE)</f>
        <v>Дулатов Юнес Равилевич</v>
      </c>
      <c r="D27" s="99" t="str">
        <f>VLOOKUP(B27,'пр.взв.'!B2:G147,3,FALSE)</f>
        <v>17.01.1998, КМС</v>
      </c>
      <c r="E27" s="100" t="str">
        <f>VLOOKUP(B27,'пр.взв.'!B2:H147,4,FALSE)</f>
        <v>Пензенская обл.</v>
      </c>
      <c r="F27" s="101"/>
      <c r="G27" s="102"/>
      <c r="H27" s="103"/>
      <c r="I27" s="31"/>
      <c r="J27" s="104">
        <v>2.0</v>
      </c>
      <c r="K27" s="97">
        <f>'пр.хода'!U21</f>
        <v>6</v>
      </c>
      <c r="L27" s="98" t="str">
        <f>VLOOKUP(K27,'пр.взв.'!B2:F91,2,FALSE)</f>
        <v>Теплов Алексей Сергеевич</v>
      </c>
      <c r="M27" s="99" t="str">
        <f>VLOOKUP(K27,'пр.взв.'!B2:G147,3,FALSE)</f>
        <v>18.07.1988, МС</v>
      </c>
      <c r="N27" s="100" t="str">
        <f>VLOOKUP(K27,'пр.взв.'!B2:H147,4,FALSE)</f>
        <v>Пензенская обл.</v>
      </c>
      <c r="O27" s="101"/>
      <c r="P27" s="102"/>
      <c r="Q27" s="103"/>
      <c r="R27" s="31"/>
    </row>
    <row r="28" ht="12.75" customHeight="1">
      <c r="A28" s="109"/>
      <c r="B28" s="30"/>
      <c r="C28" s="30"/>
      <c r="D28" s="30"/>
      <c r="E28" s="30"/>
      <c r="F28" s="30"/>
      <c r="G28" s="30"/>
      <c r="H28" s="30"/>
      <c r="I28" s="30"/>
      <c r="J28" s="109"/>
      <c r="K28" s="30"/>
      <c r="L28" s="30"/>
      <c r="M28" s="30"/>
      <c r="N28" s="30"/>
      <c r="O28" s="30"/>
      <c r="P28" s="30"/>
      <c r="Q28" s="30"/>
      <c r="R28" s="30"/>
    </row>
    <row r="29" ht="12.75" customHeight="1">
      <c r="A29" s="109"/>
      <c r="B29" s="190">
        <f>'пр.хода'!A23</f>
        <v>0</v>
      </c>
      <c r="C29" s="114" t="str">
        <f>VLOOKUP(B29,'пр.взв.'!B2:F91,2,FALSE)</f>
        <v>#N/A</v>
      </c>
      <c r="D29" s="41" t="str">
        <f>VLOOKUP(B29,'пр.взв.'!B2:G149,3,FALSE)</f>
        <v>#N/A</v>
      </c>
      <c r="E29" s="41" t="str">
        <f>VLOOKUP(B29,'пр.взв.'!B2:H149,4,FALSE)</f>
        <v>#N/A</v>
      </c>
      <c r="F29" s="75"/>
      <c r="G29" s="75"/>
      <c r="H29" s="18"/>
      <c r="I29" s="18"/>
      <c r="J29" s="109"/>
      <c r="K29" s="190">
        <f>'пр.хода'!U23</f>
        <v>0</v>
      </c>
      <c r="L29" s="114" t="str">
        <f>VLOOKUP(K29,'пр.взв.'!B2:F91,2,FALSE)</f>
        <v>#N/A</v>
      </c>
      <c r="M29" s="41" t="str">
        <f>VLOOKUP(K29,'пр.взв.'!B2:G149,3,FALSE)</f>
        <v>#N/A</v>
      </c>
      <c r="N29" s="41" t="str">
        <f>VLOOKUP(K29,'пр.взв.'!B2:H149,4,FALSE)</f>
        <v>#N/A</v>
      </c>
      <c r="O29" s="75"/>
      <c r="P29" s="75"/>
      <c r="Q29" s="18"/>
      <c r="R29" s="18"/>
    </row>
    <row r="30" ht="12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105" t="s">
        <v>59</v>
      </c>
      <c r="D1" s="106"/>
      <c r="E1" s="106"/>
      <c r="F1" s="106"/>
      <c r="G1" s="106"/>
      <c r="H1" s="106"/>
      <c r="I1" s="106"/>
      <c r="J1" s="107"/>
    </row>
    <row r="2" ht="26.25" customHeight="1">
      <c r="A2" s="16"/>
      <c r="B2" s="16"/>
      <c r="C2" s="2" t="str">
        <f>HYPERLINK('[1]реквизиты'!$A$2)</f>
        <v>#REF!</v>
      </c>
      <c r="D2" s="3"/>
      <c r="E2" s="3"/>
      <c r="F2" s="3"/>
      <c r="G2" s="3"/>
      <c r="H2" s="3"/>
      <c r="I2" s="3"/>
      <c r="J2" s="4"/>
      <c r="K2" s="108"/>
      <c r="L2" s="108"/>
      <c r="M2" s="108"/>
      <c r="N2" s="108"/>
      <c r="O2" s="108"/>
      <c r="P2" s="108"/>
      <c r="Q2" s="108"/>
      <c r="R2" s="108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ht="12.75" customHeight="1">
      <c r="A3" s="110"/>
      <c r="B3" s="110"/>
      <c r="C3" s="8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ht="27.0" customHeight="1">
      <c r="A4" s="112"/>
      <c r="B4" s="112"/>
      <c r="C4" s="112"/>
      <c r="D4" s="112"/>
      <c r="E4" s="112"/>
      <c r="F4" s="10" t="str">
        <f>HYPERLINK('пр.взв.'!D4)</f>
        <v>в.к. 57    кг</v>
      </c>
      <c r="G4" s="112"/>
      <c r="H4" s="112"/>
      <c r="I4" s="112"/>
      <c r="J4" s="112"/>
      <c r="K4" s="112"/>
      <c r="L4" s="112"/>
      <c r="M4" s="112"/>
    </row>
    <row r="5" ht="16.5" customHeight="1">
      <c r="A5" s="113" t="s">
        <v>44</v>
      </c>
      <c r="E5" s="115"/>
      <c r="F5" s="115"/>
      <c r="G5" s="115"/>
      <c r="H5" s="115"/>
      <c r="I5" s="115"/>
      <c r="J5" s="115"/>
      <c r="K5" s="115"/>
      <c r="L5" s="115"/>
      <c r="M5" s="115"/>
    </row>
    <row r="6" ht="13.5" customHeight="1">
      <c r="A6" s="116">
        <v>1.0</v>
      </c>
      <c r="B6" s="119" t="str">
        <f>VLOOKUP('стартвый '!A6:A7,'пр.взв.'!B6:C21,2,FALSE)</f>
        <v>Мусаелян Сергей Аясерович</v>
      </c>
      <c r="C6" s="121" t="str">
        <f>VLOOKUP(A6,'пр.взв.'!B6:H21,3,FALSE)</f>
        <v>16.09.2000, КМС</v>
      </c>
      <c r="D6" s="25" t="str">
        <f>VLOOKUP(A6,'пр.взв.'!B6:H21,4,FALSE)</f>
        <v>Воронежская область</v>
      </c>
      <c r="E6" s="115"/>
      <c r="F6" s="115"/>
      <c r="G6" s="115"/>
      <c r="H6" s="115"/>
      <c r="I6" s="115"/>
      <c r="J6" s="115"/>
      <c r="K6" s="115"/>
      <c r="L6" s="115"/>
      <c r="M6" s="115"/>
    </row>
    <row r="7" ht="12.75" customHeight="1">
      <c r="A7" s="125"/>
      <c r="B7" s="61"/>
      <c r="C7" s="61"/>
      <c r="D7" s="61"/>
      <c r="E7" s="126"/>
      <c r="F7" s="115"/>
      <c r="G7" s="115"/>
      <c r="H7" s="115"/>
      <c r="I7" s="115"/>
      <c r="J7" s="128"/>
      <c r="K7" s="128"/>
      <c r="L7" s="128"/>
      <c r="M7" s="115"/>
    </row>
    <row r="8" ht="13.5" customHeight="1">
      <c r="A8" s="129">
        <v>5.0</v>
      </c>
      <c r="B8" s="53" t="str">
        <f>VLOOKUP('стартвый '!A8:A9,'пр.взв.'!B8:C23,2,FALSE)</f>
        <v>Дулатов Юнес Равилевич</v>
      </c>
      <c r="C8" s="132" t="str">
        <f>VLOOKUP(A8,'пр.взв.'!B6:H21,3,FALSE)</f>
        <v>17.01.1998, КМС</v>
      </c>
      <c r="D8" s="134" t="str">
        <f>VLOOKUP(A8,'пр.взв.'!B6:H21,4,FALSE)</f>
        <v>Пензенская обл.</v>
      </c>
      <c r="E8" s="136"/>
      <c r="F8" s="138"/>
      <c r="G8" s="140"/>
      <c r="H8" s="115"/>
      <c r="I8" s="115"/>
      <c r="J8" s="128"/>
      <c r="K8" s="128"/>
      <c r="L8" s="128"/>
      <c r="M8" s="115"/>
    </row>
    <row r="9" ht="13.5" customHeight="1">
      <c r="A9" s="125"/>
      <c r="B9" s="61"/>
      <c r="C9" s="61"/>
      <c r="D9" s="61"/>
      <c r="E9" s="115"/>
      <c r="F9" s="115"/>
      <c r="G9" s="126"/>
      <c r="H9" s="143"/>
      <c r="I9" s="115"/>
      <c r="J9" s="115"/>
      <c r="K9" s="115"/>
      <c r="L9" s="115"/>
      <c r="M9" s="115"/>
    </row>
    <row r="10" ht="13.5" customHeight="1">
      <c r="A10" s="116">
        <v>3.0</v>
      </c>
      <c r="B10" s="119" t="str">
        <f>VLOOKUP('стартвый '!A10:A11,'пр.взв.'!B10:C25,2,FALSE)</f>
        <v>Ешкутов Илья Александрович</v>
      </c>
      <c r="C10" s="121" t="str">
        <f>VLOOKUP(A10,'пр.взв.'!B6:H21,3,FALSE)</f>
        <v>18.04.1997, МС</v>
      </c>
      <c r="D10" s="25" t="str">
        <f>VLOOKUP(A10,'пр.взв.'!B6:H21,4,FALSE)</f>
        <v>Ивановская область</v>
      </c>
      <c r="E10" s="115"/>
      <c r="F10" s="115"/>
      <c r="G10" s="136"/>
      <c r="H10" s="16"/>
      <c r="I10" s="140"/>
      <c r="J10" s="115"/>
      <c r="K10" s="115"/>
      <c r="L10" s="115"/>
      <c r="M10" s="115"/>
    </row>
    <row r="11" ht="12.75" customHeight="1">
      <c r="A11" s="125"/>
      <c r="B11" s="61"/>
      <c r="C11" s="61"/>
      <c r="D11" s="61"/>
      <c r="E11" s="126"/>
      <c r="F11" s="147"/>
      <c r="G11" s="140"/>
      <c r="H11" s="115"/>
      <c r="I11" s="140"/>
      <c r="J11" s="115"/>
      <c r="K11" s="115"/>
      <c r="L11" s="115"/>
      <c r="M11" s="115"/>
    </row>
    <row r="12" ht="13.5" customHeight="1">
      <c r="A12" s="129">
        <v>7.0</v>
      </c>
      <c r="B12" s="53" t="str">
        <f>VLOOKUP('стартвый '!A12:A13,'пр.взв.'!B12:C27,2,FALSE)</f>
        <v>#N/A</v>
      </c>
      <c r="C12" s="134" t="str">
        <f>VLOOKUP(A12,'пр.взв.'!B6:H21,3,FALSE)</f>
        <v>#N/A</v>
      </c>
      <c r="D12" s="134" t="str">
        <f>VLOOKUP(A12,'пр.взв.'!B6:H21,4,FALSE)</f>
        <v>#N/A</v>
      </c>
      <c r="E12" s="136"/>
      <c r="F12" s="115"/>
      <c r="G12" s="115"/>
      <c r="H12" s="115"/>
      <c r="I12" s="140"/>
      <c r="J12" s="115"/>
      <c r="K12" s="115"/>
      <c r="L12" s="115"/>
      <c r="M12" s="115"/>
    </row>
    <row r="13" ht="13.5" customHeight="1">
      <c r="A13" s="149"/>
      <c r="B13" s="35"/>
      <c r="C13" s="35"/>
      <c r="D13" s="35"/>
      <c r="E13" s="115"/>
      <c r="F13" s="115"/>
      <c r="G13" s="115"/>
      <c r="H13" s="115"/>
      <c r="I13" s="140"/>
      <c r="J13" s="115"/>
      <c r="K13" s="115"/>
      <c r="L13" s="115"/>
      <c r="M13" s="115"/>
    </row>
    <row r="14" ht="13.5" customHeight="1">
      <c r="A14" s="16"/>
      <c r="B14" s="16"/>
      <c r="C14" s="16"/>
      <c r="E14" s="115"/>
      <c r="F14" s="115"/>
      <c r="G14" s="115"/>
      <c r="H14" s="115"/>
      <c r="I14" s="140"/>
      <c r="J14" s="115"/>
      <c r="K14" s="115"/>
      <c r="L14" s="115"/>
      <c r="M14" s="115"/>
    </row>
    <row r="15" ht="17.25" customHeight="1">
      <c r="A15" s="150"/>
      <c r="E15" s="115"/>
      <c r="F15" s="115"/>
      <c r="G15" s="115"/>
      <c r="H15" s="115"/>
      <c r="I15" s="151"/>
      <c r="J15" s="152"/>
      <c r="K15" s="147"/>
      <c r="L15" s="147"/>
      <c r="M15" s="115"/>
    </row>
    <row r="16" ht="16.5" customHeight="1">
      <c r="A16" s="113" t="s">
        <v>48</v>
      </c>
      <c r="E16" s="115"/>
      <c r="F16" s="115"/>
      <c r="G16" s="115"/>
      <c r="H16" s="115"/>
      <c r="I16" s="153"/>
      <c r="J16" s="16"/>
    </row>
    <row r="17" ht="13.5" customHeight="1">
      <c r="A17" s="116">
        <v>2.0</v>
      </c>
      <c r="B17" s="119" t="str">
        <f>VLOOKUP(A17,'пр.взв.'!B7:H22,2,FALSE)</f>
        <v>Неретин Сергей Игоревич</v>
      </c>
      <c r="C17" s="121" t="str">
        <f>VLOOKUP(A17,'пр.взв.'!B7:H22,3,FALSE)</f>
        <v>01.12.1995, МС</v>
      </c>
      <c r="D17" s="25" t="str">
        <f>VLOOKUP(A17,'пр.взв.'!B7:H22,4,FALSE)</f>
        <v> Самарская обл.</v>
      </c>
      <c r="E17" s="115"/>
      <c r="F17" s="115"/>
      <c r="G17" s="115"/>
      <c r="H17" s="115"/>
      <c r="I17" s="154"/>
      <c r="J17" s="16"/>
    </row>
    <row r="18" ht="12.75" customHeight="1">
      <c r="A18" s="125"/>
      <c r="B18" s="61"/>
      <c r="C18" s="61"/>
      <c r="D18" s="61"/>
      <c r="E18" s="126"/>
      <c r="F18" s="115"/>
      <c r="G18" s="115"/>
      <c r="H18" s="115"/>
      <c r="I18" s="154"/>
      <c r="J18" s="16"/>
    </row>
    <row r="19" ht="13.5" customHeight="1">
      <c r="A19" s="129">
        <v>6.0</v>
      </c>
      <c r="B19" s="53" t="str">
        <f>VLOOKUP('стартвый '!A19:A20,'пр.взв.'!B7:H22,2,FALSE)</f>
        <v>Теплов Алексей Сергеевич</v>
      </c>
      <c r="C19" s="132" t="str">
        <f>VLOOKUP(A19,'пр.взв.'!B7:H22,3,FALSE)</f>
        <v>18.07.1988, МС</v>
      </c>
      <c r="D19" s="134" t="str">
        <f>VLOOKUP(A19,'пр.взв.'!B7:H22,4,FALSE)</f>
        <v>Пензенская обл.</v>
      </c>
      <c r="E19" s="136"/>
      <c r="F19" s="138"/>
      <c r="G19" s="140"/>
      <c r="H19" s="115"/>
      <c r="I19" s="154"/>
      <c r="J19" s="16"/>
    </row>
    <row r="20" ht="13.5" customHeight="1">
      <c r="A20" s="125"/>
      <c r="B20" s="61"/>
      <c r="C20" s="61"/>
      <c r="D20" s="61"/>
      <c r="E20" s="115"/>
      <c r="F20" s="115"/>
      <c r="G20" s="126"/>
      <c r="H20" s="143"/>
      <c r="I20" s="154"/>
      <c r="J20" s="16"/>
    </row>
    <row r="21" ht="13.5" customHeight="1">
      <c r="A21" s="116">
        <v>4.0</v>
      </c>
      <c r="B21" s="119" t="str">
        <f>VLOOKUP('стартвый '!A21:A22,'пр.взв.'!B7:H22,2,FALSE)</f>
        <v>Беглеров Игорь Арифович</v>
      </c>
      <c r="C21" s="121" t="str">
        <f>VLOOKUP(A21,'пр.взв.'!B7:H22,3,FALSE)</f>
        <v>05.03.1987, ЗМС</v>
      </c>
      <c r="D21" s="25" t="str">
        <f>VLOOKUP(A21,'пр.взв.'!B7:H22,4,FALSE)</f>
        <v>Пермский край</v>
      </c>
      <c r="E21" s="115"/>
      <c r="F21" s="115"/>
      <c r="G21" s="136"/>
      <c r="H21" s="16"/>
    </row>
    <row r="22" ht="12.75" customHeight="1">
      <c r="A22" s="125"/>
      <c r="B22" s="61"/>
      <c r="C22" s="61"/>
      <c r="D22" s="61"/>
      <c r="E22" s="126"/>
      <c r="F22" s="147"/>
      <c r="G22" s="140"/>
      <c r="H22" s="115"/>
    </row>
    <row r="23" ht="13.5" customHeight="1">
      <c r="A23" s="129">
        <v>8.0</v>
      </c>
      <c r="B23" s="53" t="str">
        <f>VLOOKUP('стартвый '!A23:A24,'пр.взв.'!B7:H22,2,FALSE)</f>
        <v>#N/A</v>
      </c>
      <c r="C23" s="134" t="str">
        <f>VLOOKUP(A23,'пр.взв.'!B7:H22,3,FALSE)</f>
        <v>#N/A</v>
      </c>
      <c r="D23" s="134" t="str">
        <f>VLOOKUP(A23,'пр.взв.'!B7:H22,4,FALSE)</f>
        <v>#N/A</v>
      </c>
      <c r="E23" s="136"/>
      <c r="F23" s="115"/>
      <c r="G23" s="115"/>
      <c r="H23" s="115"/>
    </row>
    <row r="24" ht="13.5" customHeight="1">
      <c r="A24" s="149"/>
      <c r="B24" s="35"/>
      <c r="C24" s="35"/>
      <c r="D24" s="35"/>
      <c r="E24" s="115"/>
      <c r="F24" s="115"/>
      <c r="G24" s="115"/>
      <c r="H24" s="115"/>
    </row>
    <row r="25" ht="12.75" customHeight="1"/>
    <row r="26" ht="12.75" customHeight="1"/>
    <row r="27" ht="12.75" customHeight="1">
      <c r="A27" s="67" t="s">
        <v>67</v>
      </c>
      <c r="G27" s="67" t="s">
        <v>68</v>
      </c>
    </row>
    <row r="28" ht="12.75" customHeight="1"/>
    <row r="29" ht="12.75" customHeight="1">
      <c r="B29" s="162"/>
      <c r="H29" s="162"/>
    </row>
    <row r="30" ht="12.75" customHeight="1">
      <c r="B30" s="163"/>
      <c r="H30" s="163"/>
    </row>
    <row r="31" ht="12.75" customHeight="1">
      <c r="B31" s="163"/>
      <c r="C31" s="165"/>
      <c r="D31" s="162"/>
      <c r="G31" s="16"/>
      <c r="H31" s="163"/>
      <c r="I31" s="165"/>
      <c r="J31" s="165"/>
      <c r="K31" s="162"/>
    </row>
    <row r="32" ht="12.75" customHeight="1">
      <c r="B32" s="166"/>
      <c r="C32" s="16"/>
      <c r="D32" s="163"/>
      <c r="E32" s="154"/>
      <c r="F32" s="16"/>
      <c r="G32" s="16"/>
      <c r="H32" s="166"/>
      <c r="I32" s="16"/>
      <c r="J32" s="16"/>
      <c r="K32" s="163"/>
      <c r="L32" s="16"/>
    </row>
    <row r="33" ht="12.75" customHeight="1">
      <c r="C33" s="16"/>
      <c r="D33" s="163"/>
      <c r="E33" s="167"/>
      <c r="F33" s="168"/>
      <c r="G33" s="16"/>
      <c r="I33" s="16"/>
      <c r="J33" s="16"/>
      <c r="K33" s="163"/>
      <c r="L33" s="167"/>
      <c r="M33" s="168"/>
    </row>
    <row r="34" ht="12.75" customHeight="1">
      <c r="C34" s="16"/>
      <c r="D34" s="163"/>
      <c r="G34" s="16"/>
      <c r="I34" s="16"/>
      <c r="J34" s="16"/>
      <c r="K34" s="163"/>
    </row>
    <row r="35" ht="12.75" customHeight="1">
      <c r="C35" s="168"/>
      <c r="D35" s="166"/>
      <c r="G35" s="16"/>
      <c r="I35" s="168"/>
      <c r="J35" s="168"/>
      <c r="K35" s="166"/>
    </row>
    <row r="36" ht="12.75" customHeight="1">
      <c r="K36" s="16"/>
    </row>
    <row r="37" ht="12.75" customHeight="1"/>
    <row r="38" ht="12.75" customHeight="1">
      <c r="B38" s="73" t="str">
        <f>HYPERLINK('[1]реквизиты'!$A$20)</f>
        <v>#REF!</v>
      </c>
      <c r="C38" s="67"/>
      <c r="D38" s="67"/>
      <c r="E38" s="67"/>
      <c r="F38" s="168"/>
      <c r="G38" s="168"/>
      <c r="H38" s="168"/>
      <c r="I38" s="67" t="str">
        <f>HYPERLINK('[1]реквизиты'!$G$20)</f>
        <v>#REF!</v>
      </c>
      <c r="J38" s="16"/>
      <c r="K38" s="16" t="str">
        <f>HYPERLINK('[1]реквизиты'!$G$21)</f>
        <v>#REF!</v>
      </c>
    </row>
    <row r="39" ht="12.75" customHeight="1">
      <c r="B39" s="67"/>
      <c r="C39" s="67"/>
      <c r="D39" s="67"/>
      <c r="E39" s="171"/>
      <c r="F39" s="16"/>
      <c r="G39" s="16"/>
      <c r="H39" s="16"/>
      <c r="J39" s="16"/>
      <c r="K39" s="16"/>
    </row>
    <row r="40" ht="12.75" customHeight="1">
      <c r="B40" s="67" t="str">
        <f>HYPERLINK('[1]реквизиты'!$A$22)</f>
        <v>#REF!</v>
      </c>
      <c r="D40" s="67"/>
      <c r="E40" s="172"/>
      <c r="F40" s="172"/>
      <c r="G40" s="168"/>
      <c r="H40" s="168"/>
      <c r="I40" s="67" t="str">
        <f>HYPERLINK('[1]реквизиты'!$G$22)</f>
        <v>#REF!</v>
      </c>
      <c r="J40" s="16"/>
      <c r="K40" s="16" t="str">
        <f>HYPERLINK('[1]реквизиты'!$G$23)</f>
        <v>#REF!</v>
      </c>
    </row>
    <row r="41" ht="12.75" customHeight="1">
      <c r="E41" s="16"/>
      <c r="F41" s="16"/>
      <c r="G41" s="16"/>
      <c r="H41" s="16"/>
      <c r="J41" s="16"/>
      <c r="K41" s="16"/>
      <c r="L41" s="74"/>
      <c r="M41" s="74"/>
    </row>
    <row r="42" ht="12.75" customHeight="1">
      <c r="D42" s="16"/>
      <c r="E42" s="16"/>
      <c r="F42" s="16"/>
      <c r="G42" s="16"/>
      <c r="H42" s="16"/>
      <c r="I42" s="16"/>
      <c r="J42" s="16"/>
      <c r="K42" s="16"/>
      <c r="M42" s="74"/>
    </row>
    <row r="43" ht="12.75" customHeight="1">
      <c r="E43" s="16"/>
      <c r="F43" s="16"/>
      <c r="G43" s="16"/>
      <c r="H43" s="16"/>
      <c r="I43" s="16"/>
      <c r="J43" s="16"/>
      <c r="K43" s="16"/>
      <c r="M43" s="74"/>
    </row>
    <row r="44" ht="12.75" customHeight="1">
      <c r="E44" s="16"/>
      <c r="F44" s="16"/>
      <c r="G44" s="16"/>
      <c r="H44" s="16"/>
      <c r="I44" s="16"/>
      <c r="J44" s="16"/>
      <c r="K44" s="16"/>
      <c r="L44" s="74"/>
      <c r="M44" s="74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18" t="str">
        <f>'пр.хода'!C3</f>
        <v>#REF!</v>
      </c>
      <c r="B1" s="13"/>
      <c r="C1" s="13"/>
      <c r="D1" s="13"/>
      <c r="E1" s="13"/>
      <c r="F1" s="13"/>
      <c r="G1" s="13"/>
      <c r="H1" s="15"/>
    </row>
    <row r="2" ht="12.75" customHeight="1">
      <c r="A2" s="120" t="str">
        <f>'пр.хода'!C4</f>
        <v>#REF!</v>
      </c>
      <c r="B2" s="106"/>
      <c r="C2" s="106"/>
      <c r="D2" s="106"/>
      <c r="E2" s="106"/>
      <c r="F2" s="106"/>
      <c r="G2" s="106"/>
      <c r="H2" s="106"/>
    </row>
    <row r="3" ht="18.75" customHeight="1">
      <c r="A3" s="122" t="s">
        <v>60</v>
      </c>
    </row>
    <row r="4" ht="18.75" customHeight="1">
      <c r="B4" s="123"/>
      <c r="C4" s="124"/>
      <c r="D4" s="127" t="str">
        <f>HYPERLINK('пр.взв.'!D4)</f>
        <v>в.к. 57    кг</v>
      </c>
      <c r="E4" s="13"/>
      <c r="F4" s="15"/>
      <c r="G4" s="124"/>
      <c r="H4" s="124"/>
    </row>
    <row r="5" ht="18.75" customHeight="1">
      <c r="A5" s="124"/>
      <c r="B5" s="124"/>
      <c r="C5" s="124"/>
      <c r="D5" s="124"/>
      <c r="E5" s="124"/>
      <c r="F5" s="124"/>
      <c r="G5" s="124"/>
      <c r="H5" s="124"/>
    </row>
    <row r="6" ht="18.0" customHeight="1">
      <c r="A6" s="130" t="s">
        <v>61</v>
      </c>
      <c r="B6" s="131" t="str">
        <f>VLOOKUP(J6,'пр.взв.'!B6:H133,2,FALSE)</f>
        <v>Беглеров Игорь Арифович</v>
      </c>
      <c r="C6" s="106"/>
      <c r="D6" s="106"/>
      <c r="E6" s="106"/>
      <c r="F6" s="106"/>
      <c r="G6" s="106"/>
      <c r="H6" s="133" t="str">
        <f>VLOOKUP(J6,'пр.взв.'!B6:H133,3,FALSE)</f>
        <v>05.03.1987, ЗМС</v>
      </c>
      <c r="I6" s="124"/>
      <c r="J6" s="135">
        <f>'пр.хода'!H9</f>
        <v>4</v>
      </c>
    </row>
    <row r="7" ht="9.75" customHeight="1">
      <c r="A7" s="137"/>
      <c r="H7" s="139"/>
      <c r="I7" s="124"/>
      <c r="J7" s="135"/>
    </row>
    <row r="8" ht="18.0" customHeight="1">
      <c r="A8" s="137"/>
      <c r="B8" s="142" t="str">
        <f>VLOOKUP(J6,'пр.взв.'!B6:H133,4,FALSE)</f>
        <v>Пермский край</v>
      </c>
      <c r="H8" s="139"/>
      <c r="I8" s="124"/>
      <c r="J8" s="135"/>
    </row>
    <row r="9" ht="9.0" customHeight="1">
      <c r="A9" s="144"/>
      <c r="B9" s="3"/>
      <c r="C9" s="3"/>
      <c r="D9" s="3"/>
      <c r="E9" s="3"/>
      <c r="F9" s="3"/>
      <c r="G9" s="3"/>
      <c r="H9" s="4"/>
      <c r="I9" s="124"/>
      <c r="J9" s="135"/>
    </row>
    <row r="10" ht="18.75" customHeight="1">
      <c r="A10" s="124"/>
      <c r="B10" s="124"/>
      <c r="C10" s="124"/>
      <c r="D10" s="124"/>
      <c r="E10" s="124"/>
      <c r="F10" s="124"/>
      <c r="G10" s="124"/>
      <c r="H10" s="124"/>
      <c r="I10" s="124"/>
      <c r="J10" s="135"/>
    </row>
    <row r="11" ht="18.0" customHeight="1">
      <c r="A11" s="146" t="s">
        <v>62</v>
      </c>
      <c r="B11" s="131" t="str">
        <f>VLOOKUP(J11,'пр.взв.'!B6:H133,2,FALSE)</f>
        <v>Ешкутов Илья Александрович</v>
      </c>
      <c r="C11" s="106"/>
      <c r="D11" s="106"/>
      <c r="E11" s="106"/>
      <c r="F11" s="106"/>
      <c r="G11" s="106"/>
      <c r="H11" s="133" t="str">
        <f>VLOOKUP(J11,'пр.взв.'!B6:H133,3,FALSE)</f>
        <v>18.04.1997, МС</v>
      </c>
      <c r="I11" s="124"/>
      <c r="J11" s="135">
        <f>'пр.хода'!H14</f>
        <v>3</v>
      </c>
    </row>
    <row r="12" ht="11.25" customHeight="1">
      <c r="A12" s="137"/>
      <c r="H12" s="139"/>
      <c r="I12" s="124"/>
      <c r="J12" s="135"/>
    </row>
    <row r="13" ht="18.0" customHeight="1">
      <c r="A13" s="137"/>
      <c r="B13" s="142" t="str">
        <f>VLOOKUP(J11,'пр.взв.'!B6:H133,4,FALSE)</f>
        <v>Ивановская область</v>
      </c>
      <c r="H13" s="139"/>
      <c r="I13" s="124"/>
      <c r="J13" s="135"/>
    </row>
    <row r="14" ht="9.0" customHeight="1">
      <c r="A14" s="144"/>
      <c r="B14" s="3"/>
      <c r="C14" s="3"/>
      <c r="D14" s="3"/>
      <c r="E14" s="3"/>
      <c r="F14" s="3"/>
      <c r="G14" s="3"/>
      <c r="H14" s="4"/>
      <c r="I14" s="124"/>
      <c r="J14" s="135"/>
    </row>
    <row r="15" ht="18.75" customHeight="1">
      <c r="A15" s="124"/>
      <c r="B15" s="124"/>
      <c r="C15" s="124"/>
      <c r="D15" s="124"/>
      <c r="E15" s="124"/>
      <c r="F15" s="124"/>
      <c r="G15" s="124"/>
      <c r="H15" s="124"/>
      <c r="I15" s="124"/>
      <c r="J15" s="135"/>
    </row>
    <row r="16" ht="18.0" customHeight="1">
      <c r="A16" s="148" t="s">
        <v>63</v>
      </c>
      <c r="B16" s="131" t="str">
        <f>VLOOKUP(J16,'пр.взв.'!B6:H133,2,FALSE)</f>
        <v>Неретин Сергей Игоревич</v>
      </c>
      <c r="C16" s="106"/>
      <c r="D16" s="106"/>
      <c r="E16" s="106"/>
      <c r="F16" s="106"/>
      <c r="G16" s="106"/>
      <c r="H16" s="133" t="str">
        <f>VLOOKUP(J16,'пр.взв.'!B6:H133,3,FALSE)</f>
        <v>01.12.1995, МС</v>
      </c>
      <c r="I16" s="124"/>
      <c r="J16" s="135">
        <f>'пр.хода'!E25</f>
        <v>2</v>
      </c>
    </row>
    <row r="17" ht="10.5" customHeight="1">
      <c r="A17" s="137"/>
      <c r="H17" s="139"/>
      <c r="I17" s="124"/>
      <c r="J17" s="135"/>
    </row>
    <row r="18" ht="18.0" customHeight="1">
      <c r="A18" s="137"/>
      <c r="B18" s="142" t="str">
        <f>VLOOKUP(J16,'пр.взв.'!B6:H133,4,FALSE)</f>
        <v> Самарская обл.</v>
      </c>
      <c r="H18" s="139"/>
      <c r="I18" s="124"/>
      <c r="J18" s="135"/>
    </row>
    <row r="19" ht="9.0" customHeight="1">
      <c r="A19" s="144"/>
      <c r="B19" s="3"/>
      <c r="C19" s="3"/>
      <c r="D19" s="3"/>
      <c r="E19" s="3"/>
      <c r="F19" s="3"/>
      <c r="G19" s="3"/>
      <c r="H19" s="4"/>
      <c r="I19" s="124"/>
      <c r="J19" s="135"/>
    </row>
    <row r="20" ht="18.75" customHeight="1">
      <c r="A20" s="124"/>
      <c r="B20" s="124"/>
      <c r="C20" s="124"/>
      <c r="D20" s="124"/>
      <c r="E20" s="124"/>
      <c r="F20" s="124"/>
      <c r="G20" s="124"/>
      <c r="H20" s="124"/>
      <c r="I20" s="124"/>
      <c r="J20" s="135"/>
    </row>
    <row r="21" ht="18.0" customHeight="1">
      <c r="A21" s="148" t="s">
        <v>63</v>
      </c>
      <c r="B21" s="131" t="str">
        <f>VLOOKUP(J21,'пр.взв.'!B6:H133,2,FALSE)</f>
        <v>Беглеров Игорь Арифович</v>
      </c>
      <c r="C21" s="106"/>
      <c r="D21" s="106"/>
      <c r="E21" s="106"/>
      <c r="F21" s="106"/>
      <c r="G21" s="106"/>
      <c r="H21" s="133" t="str">
        <f>VLOOKUP(J21,'пр.взв.'!B7:H138,3,FALSE)</f>
        <v>05.03.1987, ЗМС</v>
      </c>
      <c r="I21" s="124"/>
      <c r="J21" s="135">
        <f>'пр.хода'!H9</f>
        <v>4</v>
      </c>
    </row>
    <row r="22" ht="11.25" customHeight="1">
      <c r="A22" s="137"/>
      <c r="H22" s="139"/>
      <c r="I22" s="124"/>
      <c r="J22" s="135"/>
    </row>
    <row r="23" ht="18.0" customHeight="1">
      <c r="A23" s="137"/>
      <c r="B23" s="142" t="str">
        <f>VLOOKUP(J21,'пр.взв.'!B6:H133,4,FALSE)</f>
        <v>Пермский край</v>
      </c>
      <c r="H23" s="139"/>
      <c r="I23" s="124"/>
    </row>
    <row r="24" ht="9.0" customHeight="1">
      <c r="A24" s="144"/>
      <c r="B24" s="3"/>
      <c r="C24" s="3"/>
      <c r="D24" s="3"/>
      <c r="E24" s="3"/>
      <c r="F24" s="3"/>
      <c r="G24" s="3"/>
      <c r="H24" s="4"/>
      <c r="I24" s="124"/>
    </row>
    <row r="25" ht="9.75" customHeight="1">
      <c r="A25" s="124"/>
      <c r="B25" s="124"/>
      <c r="C25" s="124"/>
      <c r="D25" s="124"/>
      <c r="E25" s="124"/>
      <c r="F25" s="124"/>
      <c r="G25" s="124"/>
      <c r="H25" s="124"/>
    </row>
    <row r="26" ht="18.0" customHeight="1">
      <c r="A26" s="124" t="s">
        <v>64</v>
      </c>
      <c r="B26" s="124"/>
      <c r="C26" s="124"/>
      <c r="D26" s="124"/>
      <c r="E26" s="124"/>
      <c r="F26" s="124"/>
      <c r="G26" s="124"/>
      <c r="H26" s="124"/>
    </row>
    <row r="27" ht="13.5" customHeight="1"/>
    <row r="28" ht="12.75" customHeight="1">
      <c r="A28" s="155" t="str">
        <f>VLOOKUP(J28,'пр.взв.'!B7:H22,7,FALSE)</f>
        <v>Никитин В.В.</v>
      </c>
      <c r="B28" s="106"/>
      <c r="C28" s="106"/>
      <c r="D28" s="106"/>
      <c r="E28" s="106"/>
      <c r="F28" s="106"/>
      <c r="G28" s="106"/>
      <c r="H28" s="107"/>
      <c r="J28" s="156">
        <f>'пр.хода'!H9</f>
        <v>4</v>
      </c>
    </row>
    <row r="29" ht="13.5" customHeight="1">
      <c r="A29" s="149"/>
      <c r="B29" s="3"/>
      <c r="C29" s="3"/>
      <c r="D29" s="3"/>
      <c r="E29" s="3"/>
      <c r="F29" s="3"/>
      <c r="G29" s="3"/>
      <c r="H29" s="4"/>
    </row>
    <row r="30" ht="12.75" customHeight="1"/>
    <row r="31" ht="2.25" customHeight="1"/>
    <row r="32" ht="18.0" customHeight="1">
      <c r="A32" s="124" t="s">
        <v>65</v>
      </c>
      <c r="B32" s="124"/>
      <c r="C32" s="124"/>
      <c r="D32" s="124"/>
      <c r="E32" s="124"/>
      <c r="F32" s="124"/>
      <c r="G32" s="124"/>
      <c r="H32" s="124"/>
    </row>
    <row r="33" ht="7.5" customHeight="1">
      <c r="A33" s="124"/>
      <c r="B33" s="124"/>
      <c r="C33" s="124"/>
      <c r="D33" s="124"/>
      <c r="E33" s="124"/>
      <c r="F33" s="124"/>
      <c r="G33" s="124"/>
      <c r="H33" s="124"/>
    </row>
    <row r="34" ht="18.0" customHeight="1">
      <c r="A34" s="124"/>
      <c r="B34" s="124"/>
      <c r="C34" s="124"/>
      <c r="D34" s="124"/>
      <c r="E34" s="124"/>
      <c r="F34" s="124"/>
      <c r="G34" s="124"/>
      <c r="H34" s="124"/>
    </row>
    <row r="35" ht="18.0" customHeight="1">
      <c r="A35" s="157"/>
      <c r="B35" s="157"/>
      <c r="C35" s="157"/>
      <c r="D35" s="157"/>
      <c r="E35" s="157"/>
      <c r="F35" s="157"/>
      <c r="G35" s="157"/>
      <c r="H35" s="157"/>
    </row>
    <row r="36" ht="18.0" customHeight="1">
      <c r="A36" s="124"/>
      <c r="B36" s="124"/>
      <c r="C36" s="124"/>
      <c r="D36" s="124"/>
      <c r="E36" s="124"/>
      <c r="F36" s="124"/>
      <c r="G36" s="124"/>
      <c r="H36" s="124"/>
    </row>
    <row r="37" ht="18.0" customHeight="1">
      <c r="A37" s="157"/>
      <c r="B37" s="157"/>
      <c r="C37" s="157"/>
      <c r="D37" s="157"/>
      <c r="E37" s="157"/>
      <c r="F37" s="157"/>
      <c r="G37" s="157"/>
      <c r="H37" s="157"/>
    </row>
    <row r="38" ht="18.0" customHeight="1">
      <c r="A38" s="159"/>
      <c r="B38" s="159"/>
      <c r="C38" s="159"/>
      <c r="D38" s="159"/>
      <c r="E38" s="159"/>
      <c r="F38" s="159"/>
      <c r="G38" s="159"/>
      <c r="H38" s="159"/>
    </row>
    <row r="39" ht="18.0" customHeight="1">
      <c r="A39" s="157"/>
      <c r="B39" s="157"/>
      <c r="C39" s="157"/>
      <c r="D39" s="157"/>
      <c r="E39" s="157"/>
      <c r="F39" s="157"/>
      <c r="G39" s="157"/>
      <c r="H39" s="157"/>
    </row>
    <row r="40" ht="18.0" customHeight="1">
      <c r="A40" s="159"/>
      <c r="B40" s="159"/>
      <c r="C40" s="159"/>
      <c r="D40" s="159"/>
      <c r="E40" s="159"/>
      <c r="F40" s="159"/>
      <c r="G40" s="159"/>
      <c r="H40" s="159"/>
    </row>
    <row r="41" ht="18.0" customHeight="1">
      <c r="A41" s="157"/>
      <c r="B41" s="157"/>
      <c r="C41" s="157"/>
      <c r="D41" s="157"/>
      <c r="E41" s="157"/>
      <c r="F41" s="157"/>
      <c r="G41" s="157"/>
      <c r="H41" s="157"/>
    </row>
    <row r="42" ht="18.0" customHeight="1">
      <c r="A42" s="159"/>
      <c r="B42" s="159"/>
      <c r="C42" s="159"/>
      <c r="D42" s="159"/>
      <c r="E42" s="159"/>
      <c r="F42" s="159"/>
      <c r="G42" s="159"/>
      <c r="H42" s="159"/>
    </row>
    <row r="43" ht="18.0" customHeight="1">
      <c r="A43" s="157"/>
      <c r="B43" s="157"/>
      <c r="C43" s="157"/>
      <c r="D43" s="157"/>
      <c r="E43" s="157"/>
      <c r="F43" s="157"/>
      <c r="G43" s="157"/>
      <c r="H43" s="157"/>
    </row>
    <row r="44" ht="18.0" customHeight="1">
      <c r="A44" s="159"/>
      <c r="B44" s="159"/>
      <c r="C44" s="159"/>
      <c r="D44" s="159"/>
      <c r="E44" s="159"/>
      <c r="F44" s="159"/>
      <c r="G44" s="159"/>
      <c r="H44" s="159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6" t="s">
        <v>2</v>
      </c>
    </row>
    <row r="2" ht="26.25" customHeight="1">
      <c r="C2" s="1" t="s">
        <v>69</v>
      </c>
    </row>
    <row r="3" ht="30.75" customHeight="1">
      <c r="A3" s="16"/>
      <c r="B3" s="16"/>
      <c r="C3" s="11" t="str">
        <f>'[2]реквизиты'!$A$2</f>
        <v>#REF!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5"/>
    </row>
    <row r="4" ht="26.25" customHeight="1">
      <c r="A4" s="110"/>
      <c r="B4" s="110"/>
      <c r="C4" s="8" t="str">
        <f>'[2]реквизиты'!$A$3</f>
        <v>#REF!</v>
      </c>
    </row>
    <row r="5" ht="27.75" customHeight="1">
      <c r="H5" s="174" t="str">
        <f>HYPERLINK('пр.взв.'!D4)</f>
        <v>в.к. 57    кг</v>
      </c>
      <c r="I5" s="13"/>
      <c r="J5" s="13"/>
      <c r="K5" s="13"/>
      <c r="L5" s="13"/>
      <c r="M5" s="13"/>
      <c r="N5" s="15"/>
      <c r="O5" s="176"/>
      <c r="P5" s="13"/>
      <c r="Q5" s="15"/>
    </row>
    <row r="6" ht="15.0" customHeight="1">
      <c r="E6" s="16"/>
      <c r="F6" s="16"/>
      <c r="G6" s="16"/>
      <c r="H6" s="178"/>
      <c r="I6" s="178"/>
      <c r="J6" s="178"/>
      <c r="K6" s="178"/>
      <c r="L6" s="178"/>
      <c r="M6" s="178"/>
      <c r="N6" s="16"/>
      <c r="O6" s="16"/>
      <c r="P6" s="16"/>
      <c r="Q6" s="16"/>
    </row>
    <row r="7" ht="18.0" customHeight="1">
      <c r="A7" s="113" t="s">
        <v>44</v>
      </c>
      <c r="E7" s="179"/>
      <c r="F7" s="179"/>
      <c r="G7" s="179"/>
      <c r="H7" s="179"/>
      <c r="I7" s="179" t="s">
        <v>50</v>
      </c>
      <c r="N7" s="179"/>
      <c r="O7" s="179"/>
      <c r="P7" s="179"/>
      <c r="Q7" s="180"/>
      <c r="R7" s="181"/>
      <c r="S7" s="115"/>
      <c r="T7" s="182" t="s">
        <v>48</v>
      </c>
      <c r="U7" s="3"/>
    </row>
    <row r="8" ht="12.75" customHeight="1">
      <c r="A8" s="116">
        <v>1.0</v>
      </c>
      <c r="B8" s="119" t="str">
        <f>VLOOKUP('пр.хода'!A8,'пр.взв.'!B7:C22,2,FALSE)</f>
        <v>Мусаелян Сергей Аясерович</v>
      </c>
      <c r="C8" s="121" t="str">
        <f>VLOOKUP(A8,'пр.взв.'!B7:H22,3,FALSE)</f>
        <v>16.09.2000, КМС</v>
      </c>
      <c r="D8" s="183" t="str">
        <f>VLOOKUP(A8,'пр.взв.'!B7:H22,4,FALSE)</f>
        <v>Воронежская область</v>
      </c>
      <c r="E8" s="179"/>
      <c r="F8" s="179"/>
      <c r="G8" s="179"/>
      <c r="H8" s="179"/>
      <c r="I8" s="179" t="s">
        <v>72</v>
      </c>
      <c r="J8" s="179"/>
      <c r="K8" s="179"/>
      <c r="L8" s="179"/>
      <c r="M8" s="179"/>
      <c r="N8" s="179"/>
      <c r="O8" s="179"/>
      <c r="P8" s="179"/>
      <c r="Q8" s="179"/>
      <c r="R8" s="119" t="str">
        <f>VLOOKUP(U8,'пр.взв.'!B7:F22,2,FALSE)</f>
        <v>Неретин Сергей Игоревич</v>
      </c>
      <c r="S8" s="121" t="str">
        <f>VLOOKUP(U8,'пр.взв.'!B7:F22,3,FALSE)</f>
        <v>01.12.1995, МС</v>
      </c>
      <c r="T8" s="183" t="str">
        <f>VLOOKUP(U8,'пр.взв.'!B7:F22,4,FALSE)</f>
        <v> Самарская обл.</v>
      </c>
      <c r="U8" s="184">
        <v>2.0</v>
      </c>
    </row>
    <row r="9" ht="12.75" customHeight="1">
      <c r="A9" s="125"/>
      <c r="B9" s="61"/>
      <c r="C9" s="61"/>
      <c r="D9" s="61"/>
      <c r="E9" s="185">
        <v>1.0</v>
      </c>
      <c r="F9" s="179"/>
      <c r="G9" s="179"/>
      <c r="H9" s="186">
        <v>4.0</v>
      </c>
      <c r="I9" s="187" t="str">
        <f>VLOOKUP(H9,'пр.взв.'!B7:F22,2,FALSE)</f>
        <v>Беглеров Игорь Арифович</v>
      </c>
      <c r="J9" s="188"/>
      <c r="K9" s="188"/>
      <c r="L9" s="188"/>
      <c r="M9" s="189"/>
      <c r="N9" s="179"/>
      <c r="O9" s="179"/>
      <c r="P9" s="179"/>
      <c r="Q9" s="185">
        <v>2.0</v>
      </c>
      <c r="R9" s="61"/>
      <c r="S9" s="61"/>
      <c r="T9" s="61"/>
      <c r="U9" s="61"/>
    </row>
    <row r="10" ht="12.75" customHeight="1">
      <c r="A10" s="129">
        <v>5.0</v>
      </c>
      <c r="B10" s="53" t="str">
        <f>VLOOKUP('пр.хода'!A10,'пр.взв.'!B9:C24,2,FALSE)</f>
        <v>Дулатов Юнес Равилевич</v>
      </c>
      <c r="C10" s="132" t="str">
        <f>VLOOKUP(A10,'пр.взв.'!B7:H22,3,FALSE)</f>
        <v>17.01.1998, КМС</v>
      </c>
      <c r="D10" s="191" t="str">
        <f>VLOOKUP(A10,'пр.взв.'!B7:H22,4,FALSE)</f>
        <v>Пензенская обл.</v>
      </c>
      <c r="E10" s="136" t="s">
        <v>73</v>
      </c>
      <c r="F10" s="192"/>
      <c r="G10" s="193"/>
      <c r="H10" s="179"/>
      <c r="I10" s="194"/>
      <c r="J10" s="195"/>
      <c r="K10" s="195"/>
      <c r="L10" s="195"/>
      <c r="M10" s="196"/>
      <c r="N10" s="179"/>
      <c r="O10" s="197"/>
      <c r="P10" s="192"/>
      <c r="Q10" s="136" t="s">
        <v>73</v>
      </c>
      <c r="R10" s="53" t="str">
        <f>VLOOKUP(U10,'пр.взв.'!B9:F24,2,FALSE)</f>
        <v>Теплов Алексей Сергеевич</v>
      </c>
      <c r="S10" s="132" t="str">
        <f>VLOOKUP(U10,'пр.взв.'!B9:F24,3,FALSE)</f>
        <v>18.07.1988, МС</v>
      </c>
      <c r="T10" s="191" t="str">
        <f>VLOOKUP(U10,'пр.взв.'!B9:F24,4,FALSE)</f>
        <v>Пензенская обл.</v>
      </c>
      <c r="U10" s="184">
        <v>6.0</v>
      </c>
    </row>
    <row r="11" ht="12.75" customHeight="1">
      <c r="A11" s="125"/>
      <c r="B11" s="61"/>
      <c r="C11" s="61"/>
      <c r="D11" s="61"/>
      <c r="E11" s="179"/>
      <c r="F11" s="179"/>
      <c r="G11" s="185">
        <v>3.0</v>
      </c>
      <c r="H11" s="16"/>
      <c r="I11" s="179"/>
      <c r="J11" s="179"/>
      <c r="K11" s="179"/>
      <c r="L11" s="179"/>
      <c r="M11" s="179"/>
      <c r="N11" s="179"/>
      <c r="O11" s="185">
        <v>4.0</v>
      </c>
      <c r="P11" s="179"/>
      <c r="Q11" s="179"/>
      <c r="R11" s="61"/>
      <c r="S11" s="61"/>
      <c r="T11" s="61"/>
      <c r="U11" s="61"/>
    </row>
    <row r="12" ht="12.75" customHeight="1">
      <c r="A12" s="116">
        <v>3.0</v>
      </c>
      <c r="B12" s="119" t="str">
        <f>VLOOKUP('пр.хода'!A12,'пр.взв.'!B11:C26,2,FALSE)</f>
        <v>Ешкутов Илья Александрович</v>
      </c>
      <c r="C12" s="121" t="str">
        <f>VLOOKUP(A12,'пр.взв.'!B7:H22,3,FALSE)</f>
        <v>18.04.1997, МС</v>
      </c>
      <c r="D12" s="183" t="str">
        <f>VLOOKUP(A12,'пр.взв.'!B7:H22,4,FALSE)</f>
        <v>Ивановская область</v>
      </c>
      <c r="E12" s="179"/>
      <c r="F12" s="179"/>
      <c r="G12" s="136" t="s">
        <v>74</v>
      </c>
      <c r="H12" s="16"/>
      <c r="I12" s="179"/>
      <c r="J12" s="179"/>
      <c r="K12" s="179"/>
      <c r="L12" s="179"/>
      <c r="M12" s="179"/>
      <c r="N12" s="179"/>
      <c r="O12" s="136" t="s">
        <v>75</v>
      </c>
      <c r="P12" s="179"/>
      <c r="Q12" s="179"/>
      <c r="R12" s="119" t="str">
        <f>VLOOKUP(U12,'пр.взв.'!B11:F26,2,FALSE)</f>
        <v>Беглеров Игорь Арифович</v>
      </c>
      <c r="S12" s="121" t="str">
        <f>VLOOKUP(U12,'пр.взв.'!B11:F26,3,FALSE)</f>
        <v>05.03.1987, ЗМС</v>
      </c>
      <c r="T12" s="183" t="str">
        <f>VLOOKUP(U12,'пр.взв.'!B11:F26,4,FALSE)</f>
        <v>Пермский край</v>
      </c>
      <c r="U12" s="198">
        <v>4.0</v>
      </c>
    </row>
    <row r="13" ht="12.75" customHeight="1">
      <c r="A13" s="125"/>
      <c r="B13" s="61"/>
      <c r="C13" s="61"/>
      <c r="D13" s="61"/>
      <c r="E13" s="185">
        <v>3.0</v>
      </c>
      <c r="F13" s="199"/>
      <c r="G13" s="193"/>
      <c r="H13" s="179"/>
      <c r="I13" s="179" t="s">
        <v>76</v>
      </c>
      <c r="J13" s="179"/>
      <c r="K13" s="179"/>
      <c r="L13" s="179"/>
      <c r="M13" s="179"/>
      <c r="N13" s="179"/>
      <c r="O13" s="197"/>
      <c r="P13" s="199"/>
      <c r="Q13" s="185">
        <v>4.0</v>
      </c>
      <c r="R13" s="61"/>
      <c r="S13" s="61"/>
      <c r="T13" s="61"/>
      <c r="U13" s="61"/>
    </row>
    <row r="14" ht="12.75" customHeight="1">
      <c r="A14" s="129">
        <v>7.0</v>
      </c>
      <c r="B14" s="200" t="str">
        <f>VLOOKUP('пр.хода'!A14,'пр.взв.'!B13:C28,2,FALSE)</f>
        <v>#N/A</v>
      </c>
      <c r="C14" s="201" t="str">
        <f>VLOOKUP(A14,'пр.взв.'!B7:H22,3,FALSE)</f>
        <v>#N/A</v>
      </c>
      <c r="D14" s="202" t="str">
        <f>VLOOKUP(A14,'пр.взв.'!B7:H22,4,FALSE)</f>
        <v>#N/A</v>
      </c>
      <c r="E14" s="136"/>
      <c r="F14" s="179"/>
      <c r="G14" s="179"/>
      <c r="H14" s="186">
        <v>3.0</v>
      </c>
      <c r="I14" s="203" t="str">
        <f>VLOOKUP(H14,'пр.взв.'!B5:F27,2,FALSE)</f>
        <v>Ешкутов Илья Александрович</v>
      </c>
      <c r="J14" s="204"/>
      <c r="K14" s="204"/>
      <c r="L14" s="204"/>
      <c r="M14" s="205"/>
      <c r="N14" s="179"/>
      <c r="O14" s="179"/>
      <c r="P14" s="179"/>
      <c r="Q14" s="136"/>
      <c r="R14" s="200" t="str">
        <f>VLOOKUP(U14,'пр.взв.'!B13:F28,2,FALSE)</f>
        <v>#N/A</v>
      </c>
      <c r="S14" s="201" t="str">
        <f>VLOOKUP(U14,'пр.взв.'!B13:F28,3,FALSE)</f>
        <v>#N/A</v>
      </c>
      <c r="T14" s="201" t="str">
        <f>VLOOKUP(U14,'пр.взв.'!B13:F28,4,FALSE)</f>
        <v>#N/A</v>
      </c>
      <c r="U14" s="184">
        <v>8.0</v>
      </c>
    </row>
    <row r="15" ht="12.75" customHeight="1">
      <c r="A15" s="149"/>
      <c r="B15" s="35"/>
      <c r="C15" s="35"/>
      <c r="D15" s="35"/>
      <c r="E15" s="179"/>
      <c r="F15" s="179"/>
      <c r="G15" s="179"/>
      <c r="H15" s="179"/>
      <c r="I15" s="206"/>
      <c r="J15" s="207"/>
      <c r="K15" s="207"/>
      <c r="L15" s="207"/>
      <c r="M15" s="208"/>
      <c r="N15" s="179"/>
      <c r="O15" s="179"/>
      <c r="P15" s="179"/>
      <c r="Q15" s="179"/>
      <c r="R15" s="35"/>
      <c r="S15" s="35"/>
      <c r="T15" s="35"/>
      <c r="U15" s="35"/>
    </row>
    <row r="16" ht="12.75" customHeight="1">
      <c r="A16" s="16"/>
      <c r="B16" s="16"/>
      <c r="C16" s="16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15"/>
      <c r="S16" s="115"/>
      <c r="T16" s="115"/>
      <c r="U16" s="209"/>
    </row>
    <row r="17" ht="12.0" customHeight="1">
      <c r="A17" s="210" t="s">
        <v>67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211" t="s">
        <v>68</v>
      </c>
    </row>
    <row r="18" ht="12.75" customHeight="1">
      <c r="G18" s="115" t="s">
        <v>77</v>
      </c>
      <c r="R18" s="115"/>
      <c r="S18" s="115"/>
      <c r="T18" s="115"/>
    </row>
    <row r="19" ht="12.75" customHeight="1">
      <c r="R19" s="115"/>
      <c r="S19" s="115"/>
      <c r="T19" s="115"/>
    </row>
    <row r="20" ht="12.75" customHeight="1">
      <c r="R20" s="115"/>
    </row>
    <row r="21" ht="12.75" customHeight="1">
      <c r="A21" s="16">
        <v>5.0</v>
      </c>
      <c r="B21" s="25" t="str">
        <f>VLOOKUP(A21,'пр.взв.'!B7:F22,2,FALSE)</f>
        <v>Дулатов Юнес Равилевич</v>
      </c>
      <c r="R21" s="115"/>
      <c r="S21" s="212" t="str">
        <f>VLOOKUP(U21,'пр.взв.'!B7:F22,2,FALSE)</f>
        <v>Теплов Алексей Сергеевич</v>
      </c>
      <c r="T21" s="107"/>
      <c r="U21" s="74">
        <v>6.0</v>
      </c>
    </row>
    <row r="22" ht="12.75" customHeight="1">
      <c r="A22" s="16"/>
      <c r="B22" s="61"/>
      <c r="C22" s="167">
        <v>5.0</v>
      </c>
      <c r="D22" s="168"/>
      <c r="R22" s="213">
        <v>6.0</v>
      </c>
      <c r="S22" s="125"/>
      <c r="T22" s="214"/>
      <c r="U22" s="74"/>
    </row>
    <row r="23" ht="12.75" customHeight="1">
      <c r="A23" s="16">
        <v>0.0</v>
      </c>
      <c r="B23" s="201" t="str">
        <f>VLOOKUP(A23,'пр.взв.'!B7:F22,2,FALSE)</f>
        <v>#N/A</v>
      </c>
      <c r="C23" s="154"/>
      <c r="D23" s="163"/>
      <c r="G23" s="156" t="s">
        <v>78</v>
      </c>
      <c r="N23" s="156" t="s">
        <v>78</v>
      </c>
      <c r="R23" s="215"/>
      <c r="S23" s="216" t="str">
        <f>VLOOKUP(U23,'пр.взв.'!B7:F22,2,FALSE)</f>
        <v>#N/A</v>
      </c>
      <c r="T23" s="217"/>
      <c r="U23" s="74">
        <v>0.0</v>
      </c>
    </row>
    <row r="24" ht="13.5" customHeight="1">
      <c r="A24" s="16"/>
      <c r="B24" s="35"/>
      <c r="C24" s="16"/>
      <c r="D24" s="163"/>
      <c r="R24" s="154"/>
      <c r="S24" s="149"/>
      <c r="T24" s="4"/>
      <c r="U24" s="74"/>
    </row>
    <row r="25" ht="12.75" customHeight="1">
      <c r="C25" s="16"/>
      <c r="D25" s="163"/>
      <c r="E25" s="218">
        <v>2.0</v>
      </c>
      <c r="F25" s="219" t="str">
        <f>VLOOKUP(E25,'пр.взв.'!B7:D22,2,FALSE)</f>
        <v>Неретин Сергей Игоревич</v>
      </c>
      <c r="G25" s="220"/>
      <c r="H25" s="220"/>
      <c r="I25" s="221"/>
      <c r="M25" s="222" t="str">
        <f>VLOOKUP(Q25,'пр.взв.'!B7:C22,2,FALSE)</f>
        <v>Мусаелян Сергей Аясерович</v>
      </c>
      <c r="N25" s="220"/>
      <c r="O25" s="220"/>
      <c r="P25" s="221"/>
      <c r="Q25" s="223">
        <v>1.0</v>
      </c>
      <c r="R25" s="154"/>
    </row>
    <row r="26" ht="13.5" customHeight="1">
      <c r="A26" s="115"/>
      <c r="C26" s="16"/>
      <c r="D26" s="163"/>
      <c r="F26" s="224"/>
      <c r="G26" s="224"/>
      <c r="H26" s="224"/>
      <c r="I26" s="225"/>
      <c r="J26" s="67"/>
      <c r="K26" s="67"/>
      <c r="L26" s="67"/>
      <c r="M26" s="226"/>
      <c r="N26" s="224"/>
      <c r="O26" s="224"/>
      <c r="P26" s="225"/>
      <c r="Q26" s="227"/>
      <c r="R26" s="16"/>
    </row>
    <row r="27" ht="12.75" customHeight="1">
      <c r="A27" s="150"/>
      <c r="B27" s="156">
        <v>2.0</v>
      </c>
      <c r="C27" s="228" t="str">
        <f>VLOOKUP(B27,'пр.взв.'!B7:F22,2,FALSE)</f>
        <v>Неретин Сергей Игоревич</v>
      </c>
      <c r="D27" s="107"/>
      <c r="F27" s="229"/>
      <c r="G27" s="229"/>
      <c r="H27" s="229"/>
      <c r="I27" s="229"/>
      <c r="J27" s="67"/>
      <c r="K27" s="67"/>
      <c r="L27" s="67"/>
      <c r="M27" s="229"/>
      <c r="N27" s="229"/>
      <c r="O27" s="229"/>
      <c r="P27" s="229"/>
      <c r="R27" s="119" t="str">
        <f>VLOOKUP(S27,'пр.взв.'!B7:F22,2,FALSE)</f>
        <v>Мусаелян Сергей Аясерович</v>
      </c>
      <c r="S27" s="74">
        <v>1.0</v>
      </c>
    </row>
    <row r="28" ht="13.5" customHeight="1">
      <c r="A28" s="16"/>
      <c r="C28" s="149"/>
      <c r="D28" s="4"/>
      <c r="F28" s="16"/>
      <c r="G28" s="16"/>
      <c r="H28" s="16"/>
      <c r="I28" s="16"/>
      <c r="R28" s="35"/>
    </row>
    <row r="29" ht="12.75" customHeight="1">
      <c r="F29" s="16"/>
      <c r="G29" s="16"/>
      <c r="H29" s="16"/>
      <c r="I29" s="16"/>
    </row>
    <row r="30" ht="12.75" customHeight="1"/>
    <row r="31" ht="15.0" customHeight="1">
      <c r="B31" s="89" t="str">
        <f>HYPERLINK('[1]реквизиты'!$A$6)</f>
        <v>#REF!</v>
      </c>
      <c r="C31" s="89"/>
      <c r="D31" s="89"/>
      <c r="E31" s="16"/>
      <c r="F31" s="16"/>
      <c r="L31" s="67"/>
      <c r="N31" s="92" t="str">
        <f>'[2]реквизиты'!$G$7</f>
        <v>#REF!</v>
      </c>
      <c r="O31" s="16"/>
      <c r="P31" s="16"/>
      <c r="Q31" s="16"/>
      <c r="R31" s="74" t="str">
        <f>'[2]реквизиты'!$G$8</f>
        <v>#REF!</v>
      </c>
    </row>
    <row r="32" ht="15.0" customHeight="1">
      <c r="B32" s="89"/>
      <c r="C32" s="89"/>
      <c r="D32" s="89"/>
      <c r="E32" s="16"/>
      <c r="F32" s="16"/>
      <c r="G32" s="16"/>
      <c r="H32" s="16"/>
      <c r="I32" s="16"/>
      <c r="J32" s="16"/>
      <c r="K32" s="16"/>
      <c r="L32" s="16"/>
      <c r="M32" s="16"/>
      <c r="O32" s="16"/>
      <c r="P32" s="16"/>
      <c r="Q32" s="16"/>
      <c r="R32" s="16"/>
    </row>
    <row r="33" ht="7.5" customHeight="1">
      <c r="B33" s="89"/>
      <c r="C33" s="89"/>
      <c r="D33" s="89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ht="15.0" customHeight="1">
      <c r="B34" s="89" t="str">
        <f>HYPERLINK('[1]реквизиты'!$A$8)</f>
        <v>#REF!</v>
      </c>
      <c r="C34" s="89"/>
      <c r="D34" s="89"/>
      <c r="E34" s="16"/>
      <c r="F34" s="16"/>
      <c r="G34" s="16"/>
      <c r="H34" s="16"/>
      <c r="I34" s="16"/>
      <c r="J34" s="16"/>
      <c r="K34" s="16"/>
      <c r="L34" s="74"/>
      <c r="M34" s="74"/>
      <c r="N34" s="92" t="str">
        <f>'[2]реквизиты'!$G$9</f>
        <v>#REF!</v>
      </c>
      <c r="O34" s="16"/>
      <c r="P34" s="16"/>
      <c r="Q34" s="16"/>
      <c r="R34" s="74" t="str">
        <f>'[2]реквизиты'!$G$10</f>
        <v>#REF!</v>
      </c>
    </row>
    <row r="35" ht="15.0" customHeight="1">
      <c r="B35" s="89"/>
      <c r="C35" s="89"/>
      <c r="D35" s="89"/>
      <c r="E35" s="16"/>
      <c r="F35" s="16"/>
      <c r="L35" s="67"/>
      <c r="M35" s="74"/>
      <c r="O35" s="16"/>
      <c r="P35" s="16"/>
      <c r="Q35" s="16"/>
      <c r="R35" s="16"/>
    </row>
    <row r="36" ht="12.75" customHeight="1">
      <c r="B36" s="67"/>
      <c r="E36" s="16"/>
      <c r="F36" s="16"/>
      <c r="G36" s="16"/>
      <c r="H36" s="16"/>
      <c r="I36" s="16"/>
      <c r="J36" s="16"/>
      <c r="K36" s="16"/>
      <c r="L36" s="16"/>
      <c r="M36" s="74"/>
      <c r="R36" s="16"/>
    </row>
    <row r="37" ht="12.75" customHeight="1">
      <c r="E37" s="16"/>
      <c r="F37" s="16"/>
      <c r="G37" s="16"/>
      <c r="H37" s="16"/>
      <c r="I37" s="16"/>
      <c r="J37" s="16"/>
      <c r="K37" s="16"/>
      <c r="L37" s="74"/>
      <c r="M37" s="74"/>
    </row>
    <row r="38" ht="12.75" customHeight="1">
      <c r="L38" s="74"/>
      <c r="M38" s="74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